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https://upeica-my.sharepoint.com/personal/kgrewal_upei_ca/Documents/UPEI Work/RESEARCH/Work 20 - IEA - Jan 2021 Onwards/1. UPEI Work Starting Sep 2022/DA 3 Deliverable/Revision - Maria Comments/FINAL COPY/"/>
    </mc:Choice>
  </mc:AlternateContent>
  <xr:revisionPtr revIDLastSave="3821" documentId="8_{DF450FD7-DC28-47F8-A498-9CC9E67F6476}" xr6:coauthVersionLast="47" xr6:coauthVersionMax="47" xr10:uidLastSave="{3353CE3B-D7DC-4F1C-8B13-DB5824D07939}"/>
  <bookViews>
    <workbookView xWindow="-120" yWindow="-120" windowWidth="29040" windowHeight="15720" firstSheet="8" activeTab="8" xr2:uid="{00000000-000D-0000-FFFF-FFFF00000000}"/>
  </bookViews>
  <sheets>
    <sheet name="S1_Copied Data" sheetId="7" state="hidden" r:id="rId1"/>
    <sheet name="Existing MAIN" sheetId="4" state="hidden" r:id="rId2"/>
    <sheet name="New MAIN" sheetId="12" state="hidden" r:id="rId3"/>
    <sheet name="Backend" sheetId="3" state="hidden" r:id="rId4"/>
    <sheet name="New" sheetId="5" state="hidden" r:id="rId5"/>
    <sheet name="Backend_Dropdown" sheetId="9" state="hidden" r:id="rId6"/>
    <sheet name="Backend 2 for Objs" sheetId="11" state="hidden" r:id="rId7"/>
    <sheet name="Archived" sheetId="8" state="hidden" r:id="rId8"/>
    <sheet name="User Interface" sheetId="10" r:id="rId9"/>
  </sheets>
  <definedNames>
    <definedName name="_xlnm._FilterDatabase" localSheetId="2" hidden="1">'New MAIN'!$A$1:$H$18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63" i="10" l="1"/>
  <c r="I53" i="10"/>
  <c r="I43" i="10"/>
  <c r="I33" i="10"/>
  <c r="I23" i="10"/>
  <c r="I13" i="10"/>
  <c r="I3" i="10"/>
  <c r="D30" i="10"/>
  <c r="G3" i="12"/>
  <c r="G4" i="12"/>
  <c r="G5" i="12"/>
  <c r="G6" i="12"/>
  <c r="G7" i="12"/>
  <c r="G8" i="12"/>
  <c r="G9" i="12"/>
  <c r="G10" i="12"/>
  <c r="G11" i="12"/>
  <c r="G12" i="12"/>
  <c r="G13" i="12"/>
  <c r="G14" i="12"/>
  <c r="G15" i="12"/>
  <c r="G16" i="12"/>
  <c r="G17" i="12"/>
  <c r="G18" i="12"/>
  <c r="G2" i="12"/>
  <c r="G3" i="4"/>
  <c r="G4" i="4"/>
  <c r="G5" i="4"/>
  <c r="G6" i="4"/>
  <c r="G7" i="4"/>
  <c r="G8" i="4"/>
  <c r="G9" i="4"/>
  <c r="G10" i="4"/>
  <c r="G11" i="4"/>
  <c r="G12" i="4"/>
  <c r="G13" i="4"/>
  <c r="G14" i="4"/>
  <c r="G15" i="4"/>
  <c r="G16" i="4"/>
  <c r="G17" i="4"/>
  <c r="G18" i="4"/>
  <c r="G2" i="4"/>
  <c r="J2" i="4" l="1"/>
  <c r="I2" i="4"/>
  <c r="F29" i="10" l="1"/>
  <c r="D37" i="4"/>
  <c r="D36" i="4"/>
  <c r="D35" i="4"/>
  <c r="D34" i="4"/>
  <c r="D33" i="4"/>
  <c r="D32" i="4"/>
  <c r="D31" i="4"/>
  <c r="D30" i="4"/>
  <c r="D29" i="4"/>
  <c r="D28" i="4"/>
  <c r="D27" i="4"/>
  <c r="D26" i="4"/>
  <c r="D25" i="4"/>
  <c r="D24" i="4"/>
  <c r="D23" i="4"/>
  <c r="D22" i="4"/>
  <c r="D21" i="4"/>
  <c r="E2" i="8"/>
  <c r="C2" i="4"/>
  <c r="E22" i="4"/>
  <c r="C2" i="12"/>
  <c r="B3" i="12"/>
  <c r="B4" i="12"/>
  <c r="B5" i="12"/>
  <c r="B6" i="12"/>
  <c r="B7" i="12"/>
  <c r="B8" i="12"/>
  <c r="B9" i="12"/>
  <c r="B10" i="12"/>
  <c r="B11" i="12"/>
  <c r="B12" i="12"/>
  <c r="B13" i="12"/>
  <c r="B14" i="12"/>
  <c r="B15" i="12"/>
  <c r="B16" i="12"/>
  <c r="B17" i="12"/>
  <c r="B18" i="12"/>
  <c r="D93" i="4"/>
  <c r="D75" i="4"/>
  <c r="D40" i="4"/>
  <c r="D41" i="4"/>
  <c r="D39" i="4"/>
  <c r="I94" i="4"/>
  <c r="I95" i="4"/>
  <c r="I96" i="4"/>
  <c r="I97" i="4"/>
  <c r="I98" i="4"/>
  <c r="I99" i="4"/>
  <c r="I100" i="4"/>
  <c r="I101" i="4"/>
  <c r="I102" i="4"/>
  <c r="I103" i="4"/>
  <c r="I104" i="4"/>
  <c r="I105" i="4"/>
  <c r="I106" i="4"/>
  <c r="I107" i="4"/>
  <c r="I108" i="4"/>
  <c r="I109" i="4"/>
  <c r="I93" i="4"/>
  <c r="H94" i="4"/>
  <c r="H95" i="4"/>
  <c r="H96" i="4"/>
  <c r="H97" i="4"/>
  <c r="H98" i="4"/>
  <c r="H99" i="4"/>
  <c r="H100" i="4"/>
  <c r="H101" i="4"/>
  <c r="H102" i="4"/>
  <c r="H103" i="4"/>
  <c r="H104" i="4"/>
  <c r="H105" i="4"/>
  <c r="H106" i="4"/>
  <c r="H107" i="4"/>
  <c r="H108" i="4"/>
  <c r="H109" i="4"/>
  <c r="H93" i="4"/>
  <c r="G94" i="4"/>
  <c r="G95" i="4"/>
  <c r="G96" i="4"/>
  <c r="G97" i="4"/>
  <c r="G98" i="4"/>
  <c r="G99" i="4"/>
  <c r="G100" i="4"/>
  <c r="G101" i="4"/>
  <c r="G102" i="4"/>
  <c r="G103" i="4"/>
  <c r="G104" i="4"/>
  <c r="G105" i="4"/>
  <c r="G106" i="4"/>
  <c r="G107" i="4"/>
  <c r="G108" i="4"/>
  <c r="G109" i="4"/>
  <c r="G93" i="4"/>
  <c r="F94" i="4"/>
  <c r="F95" i="4"/>
  <c r="F96" i="4"/>
  <c r="F97" i="4"/>
  <c r="F98" i="4"/>
  <c r="F99" i="4"/>
  <c r="F100" i="4"/>
  <c r="F101" i="4"/>
  <c r="F102" i="4"/>
  <c r="F103" i="4"/>
  <c r="F104" i="4"/>
  <c r="F105" i="4"/>
  <c r="F106" i="4"/>
  <c r="F107" i="4"/>
  <c r="F108" i="4"/>
  <c r="F109" i="4"/>
  <c r="F93" i="4"/>
  <c r="E94" i="4"/>
  <c r="D94" i="4" s="1"/>
  <c r="E95" i="4"/>
  <c r="D95" i="4" s="1"/>
  <c r="E96" i="4"/>
  <c r="D96" i="4" s="1"/>
  <c r="E97" i="4"/>
  <c r="D97" i="4" s="1"/>
  <c r="E98" i="4"/>
  <c r="D98" i="4" s="1"/>
  <c r="E99" i="4"/>
  <c r="D99" i="4" s="1"/>
  <c r="E100" i="4"/>
  <c r="D100" i="4" s="1"/>
  <c r="E101" i="4"/>
  <c r="D101" i="4" s="1"/>
  <c r="E102" i="4"/>
  <c r="D102" i="4" s="1"/>
  <c r="E103" i="4"/>
  <c r="D103" i="4" s="1"/>
  <c r="E104" i="4"/>
  <c r="D104" i="4" s="1"/>
  <c r="E105" i="4"/>
  <c r="D105" i="4" s="1"/>
  <c r="E106" i="4"/>
  <c r="D106" i="4" s="1"/>
  <c r="E107" i="4"/>
  <c r="D107" i="4" s="1"/>
  <c r="E108" i="4"/>
  <c r="D108" i="4" s="1"/>
  <c r="E109" i="4"/>
  <c r="D109" i="4" s="1"/>
  <c r="E93" i="4"/>
  <c r="I76" i="4"/>
  <c r="I77" i="4"/>
  <c r="I78" i="4"/>
  <c r="I79" i="4"/>
  <c r="I80" i="4"/>
  <c r="I81" i="4"/>
  <c r="I82" i="4"/>
  <c r="I83" i="4"/>
  <c r="I84" i="4"/>
  <c r="I85" i="4"/>
  <c r="I86" i="4"/>
  <c r="I87" i="4"/>
  <c r="I88" i="4"/>
  <c r="I89" i="4"/>
  <c r="I90" i="4"/>
  <c r="I91" i="4"/>
  <c r="I75" i="4"/>
  <c r="H76" i="4"/>
  <c r="H77" i="4"/>
  <c r="H78" i="4"/>
  <c r="H79" i="4"/>
  <c r="H80" i="4"/>
  <c r="H81" i="4"/>
  <c r="H82" i="4"/>
  <c r="H83" i="4"/>
  <c r="H84" i="4"/>
  <c r="H85" i="4"/>
  <c r="H86" i="4"/>
  <c r="H87" i="4"/>
  <c r="H88" i="4"/>
  <c r="H89" i="4"/>
  <c r="H90" i="4"/>
  <c r="H91" i="4"/>
  <c r="H75" i="4"/>
  <c r="G76" i="4"/>
  <c r="G77" i="4"/>
  <c r="G78" i="4"/>
  <c r="G79" i="4"/>
  <c r="G80" i="4"/>
  <c r="G81" i="4"/>
  <c r="G82" i="4"/>
  <c r="G83" i="4"/>
  <c r="G84" i="4"/>
  <c r="G85" i="4"/>
  <c r="G86" i="4"/>
  <c r="G87" i="4"/>
  <c r="G88" i="4"/>
  <c r="G89" i="4"/>
  <c r="G90" i="4"/>
  <c r="G91" i="4"/>
  <c r="G75" i="4"/>
  <c r="F76" i="4"/>
  <c r="F77" i="4"/>
  <c r="F78" i="4"/>
  <c r="F79" i="4"/>
  <c r="F80" i="4"/>
  <c r="F81" i="4"/>
  <c r="F82" i="4"/>
  <c r="F83" i="4"/>
  <c r="F84" i="4"/>
  <c r="F85" i="4"/>
  <c r="F86" i="4"/>
  <c r="F87" i="4"/>
  <c r="F88" i="4"/>
  <c r="F89" i="4"/>
  <c r="F90" i="4"/>
  <c r="F91" i="4"/>
  <c r="F75" i="4"/>
  <c r="E76" i="4"/>
  <c r="D76" i="4" s="1"/>
  <c r="E77" i="4"/>
  <c r="D77" i="4" s="1"/>
  <c r="E78" i="4"/>
  <c r="D78" i="4" s="1"/>
  <c r="E79" i="4"/>
  <c r="D79" i="4" s="1"/>
  <c r="E80" i="4"/>
  <c r="D80" i="4" s="1"/>
  <c r="E81" i="4"/>
  <c r="D81" i="4" s="1"/>
  <c r="E82" i="4"/>
  <c r="D82" i="4" s="1"/>
  <c r="E83" i="4"/>
  <c r="D83" i="4" s="1"/>
  <c r="E84" i="4"/>
  <c r="D84" i="4" s="1"/>
  <c r="E85" i="4"/>
  <c r="D85" i="4" s="1"/>
  <c r="E86" i="4"/>
  <c r="D86" i="4" s="1"/>
  <c r="E87" i="4"/>
  <c r="D87" i="4" s="1"/>
  <c r="E88" i="4"/>
  <c r="D88" i="4" s="1"/>
  <c r="E89" i="4"/>
  <c r="D89" i="4" s="1"/>
  <c r="E90" i="4"/>
  <c r="D90" i="4" s="1"/>
  <c r="E91" i="4"/>
  <c r="D91" i="4" s="1"/>
  <c r="E75" i="4"/>
  <c r="I58" i="4"/>
  <c r="I59" i="4"/>
  <c r="I60" i="4"/>
  <c r="I61" i="4"/>
  <c r="I62" i="4"/>
  <c r="I63" i="4"/>
  <c r="I64" i="4"/>
  <c r="I65" i="4"/>
  <c r="I66" i="4"/>
  <c r="I67" i="4"/>
  <c r="I68" i="4"/>
  <c r="I69" i="4"/>
  <c r="I70" i="4"/>
  <c r="I71" i="4"/>
  <c r="I72" i="4"/>
  <c r="I73" i="4"/>
  <c r="I57" i="4"/>
  <c r="H58" i="4"/>
  <c r="H59" i="4"/>
  <c r="H60" i="4"/>
  <c r="H61" i="4"/>
  <c r="H62" i="4"/>
  <c r="H63" i="4"/>
  <c r="H64" i="4"/>
  <c r="H65" i="4"/>
  <c r="H66" i="4"/>
  <c r="H67" i="4"/>
  <c r="H68" i="4"/>
  <c r="H69" i="4"/>
  <c r="H70" i="4"/>
  <c r="H71" i="4"/>
  <c r="H72" i="4"/>
  <c r="H73" i="4"/>
  <c r="H57" i="4"/>
  <c r="G58" i="4"/>
  <c r="G59" i="4"/>
  <c r="G60" i="4"/>
  <c r="G61" i="4"/>
  <c r="G62" i="4"/>
  <c r="G63" i="4"/>
  <c r="G64" i="4"/>
  <c r="G65" i="4"/>
  <c r="G66" i="4"/>
  <c r="G67" i="4"/>
  <c r="G68" i="4"/>
  <c r="G69" i="4"/>
  <c r="G70" i="4"/>
  <c r="G71" i="4"/>
  <c r="G72" i="4"/>
  <c r="G73" i="4"/>
  <c r="G57" i="4"/>
  <c r="F58" i="4"/>
  <c r="F59" i="4"/>
  <c r="F60" i="4"/>
  <c r="F61" i="4"/>
  <c r="F62" i="4"/>
  <c r="F63" i="4"/>
  <c r="F64" i="4"/>
  <c r="F65" i="4"/>
  <c r="F66" i="4"/>
  <c r="F67" i="4"/>
  <c r="F68" i="4"/>
  <c r="F69" i="4"/>
  <c r="F70" i="4"/>
  <c r="F71" i="4"/>
  <c r="F72" i="4"/>
  <c r="F73" i="4"/>
  <c r="F57" i="4"/>
  <c r="E58" i="4"/>
  <c r="D58" i="4" s="1"/>
  <c r="E59" i="4"/>
  <c r="D59" i="4" s="1"/>
  <c r="E60" i="4"/>
  <c r="D60" i="4" s="1"/>
  <c r="E61" i="4"/>
  <c r="D61" i="4" s="1"/>
  <c r="E62" i="4"/>
  <c r="D62" i="4" s="1"/>
  <c r="E63" i="4"/>
  <c r="D63" i="4" s="1"/>
  <c r="E64" i="4"/>
  <c r="D64" i="4" s="1"/>
  <c r="E65" i="4"/>
  <c r="D65" i="4" s="1"/>
  <c r="E66" i="4"/>
  <c r="D66" i="4" s="1"/>
  <c r="E67" i="4"/>
  <c r="D67" i="4" s="1"/>
  <c r="E68" i="4"/>
  <c r="D68" i="4" s="1"/>
  <c r="E69" i="4"/>
  <c r="D69" i="4" s="1"/>
  <c r="E70" i="4"/>
  <c r="D70" i="4" s="1"/>
  <c r="E71" i="4"/>
  <c r="D71" i="4" s="1"/>
  <c r="E72" i="4"/>
  <c r="D72" i="4" s="1"/>
  <c r="E73" i="4"/>
  <c r="D73" i="4" s="1"/>
  <c r="E57" i="4"/>
  <c r="D57" i="4" s="1"/>
  <c r="I40" i="4"/>
  <c r="I41" i="4"/>
  <c r="I42" i="4"/>
  <c r="I43" i="4"/>
  <c r="I44" i="4"/>
  <c r="I45" i="4"/>
  <c r="I46" i="4"/>
  <c r="I47" i="4"/>
  <c r="I48" i="4"/>
  <c r="I49" i="4"/>
  <c r="I50" i="4"/>
  <c r="I51" i="4"/>
  <c r="I52" i="4"/>
  <c r="I53" i="4"/>
  <c r="I54" i="4"/>
  <c r="I55" i="4"/>
  <c r="I39" i="4"/>
  <c r="H40" i="4"/>
  <c r="H41" i="4"/>
  <c r="H42" i="4"/>
  <c r="H43" i="4"/>
  <c r="H44" i="4"/>
  <c r="H45" i="4"/>
  <c r="H46" i="4"/>
  <c r="H47" i="4"/>
  <c r="H48" i="4"/>
  <c r="H49" i="4"/>
  <c r="H50" i="4"/>
  <c r="H51" i="4"/>
  <c r="H52" i="4"/>
  <c r="H53" i="4"/>
  <c r="H54" i="4"/>
  <c r="H55" i="4"/>
  <c r="H39" i="4"/>
  <c r="G40" i="4"/>
  <c r="G41" i="4"/>
  <c r="G42" i="4"/>
  <c r="G43" i="4"/>
  <c r="G44" i="4"/>
  <c r="G45" i="4"/>
  <c r="G46" i="4"/>
  <c r="G47" i="4"/>
  <c r="G48" i="4"/>
  <c r="G49" i="4"/>
  <c r="G50" i="4"/>
  <c r="G51" i="4"/>
  <c r="G52" i="4"/>
  <c r="G53" i="4"/>
  <c r="G54" i="4"/>
  <c r="G55" i="4"/>
  <c r="G39" i="4"/>
  <c r="F40" i="4"/>
  <c r="F41" i="4"/>
  <c r="F42" i="4"/>
  <c r="F43" i="4"/>
  <c r="F44" i="4"/>
  <c r="F45" i="4"/>
  <c r="F46" i="4"/>
  <c r="F47" i="4"/>
  <c r="F48" i="4"/>
  <c r="F49" i="4"/>
  <c r="F50" i="4"/>
  <c r="F51" i="4"/>
  <c r="F52" i="4"/>
  <c r="F53" i="4"/>
  <c r="F54" i="4"/>
  <c r="F55" i="4"/>
  <c r="F39" i="4"/>
  <c r="E40" i="4"/>
  <c r="E41" i="4"/>
  <c r="E42" i="4"/>
  <c r="D42" i="4" s="1"/>
  <c r="E43" i="4"/>
  <c r="D43" i="4" s="1"/>
  <c r="E44" i="4"/>
  <c r="D44" i="4" s="1"/>
  <c r="E45" i="4"/>
  <c r="D45" i="4" s="1"/>
  <c r="E46" i="4"/>
  <c r="D46" i="4" s="1"/>
  <c r="E47" i="4"/>
  <c r="D47" i="4" s="1"/>
  <c r="E48" i="4"/>
  <c r="D48" i="4" s="1"/>
  <c r="E49" i="4"/>
  <c r="D49" i="4" s="1"/>
  <c r="E50" i="4"/>
  <c r="D50" i="4" s="1"/>
  <c r="E51" i="4"/>
  <c r="D51" i="4" s="1"/>
  <c r="E52" i="4"/>
  <c r="D52" i="4" s="1"/>
  <c r="E53" i="4"/>
  <c r="D53" i="4" s="1"/>
  <c r="E54" i="4"/>
  <c r="D54" i="4" s="1"/>
  <c r="E55" i="4"/>
  <c r="D55" i="4" s="1"/>
  <c r="E39" i="4"/>
  <c r="D100" i="12"/>
  <c r="C100" i="12" s="1"/>
  <c r="B100" i="12" s="1"/>
  <c r="D101" i="12"/>
  <c r="D108" i="12"/>
  <c r="C108" i="12" s="1"/>
  <c r="B108" i="12" s="1"/>
  <c r="D109" i="12"/>
  <c r="D93" i="12"/>
  <c r="D81" i="12"/>
  <c r="D82" i="12"/>
  <c r="C82" i="12" s="1"/>
  <c r="B82" i="12" s="1"/>
  <c r="D89" i="12"/>
  <c r="C89" i="12" s="1"/>
  <c r="B89" i="12" s="1"/>
  <c r="D90" i="12"/>
  <c r="D75" i="12"/>
  <c r="D63" i="12"/>
  <c r="D71" i="12"/>
  <c r="D41" i="12"/>
  <c r="D40" i="12"/>
  <c r="C40" i="12" s="1"/>
  <c r="B40" i="12" s="1"/>
  <c r="D39" i="12"/>
  <c r="I57" i="12"/>
  <c r="I58" i="12"/>
  <c r="I59" i="12"/>
  <c r="I60" i="12"/>
  <c r="I61" i="12"/>
  <c r="I62" i="12"/>
  <c r="I63" i="12"/>
  <c r="I64" i="12"/>
  <c r="I65" i="12"/>
  <c r="I66" i="12"/>
  <c r="I67" i="12"/>
  <c r="I68" i="12"/>
  <c r="I69" i="12"/>
  <c r="I70" i="12"/>
  <c r="I71" i="12"/>
  <c r="I72" i="12"/>
  <c r="I73" i="12"/>
  <c r="I75" i="12"/>
  <c r="I76" i="12"/>
  <c r="I77" i="12"/>
  <c r="I78" i="12"/>
  <c r="I79" i="12"/>
  <c r="I80" i="12"/>
  <c r="I81" i="12"/>
  <c r="I82" i="12"/>
  <c r="I83" i="12"/>
  <c r="I84" i="12"/>
  <c r="I85" i="12"/>
  <c r="I86" i="12"/>
  <c r="I87" i="12"/>
  <c r="I88" i="12"/>
  <c r="I89" i="12"/>
  <c r="I90" i="12"/>
  <c r="I91" i="12"/>
  <c r="I92" i="12"/>
  <c r="I93" i="12"/>
  <c r="I94" i="12"/>
  <c r="I95" i="12"/>
  <c r="I96" i="12"/>
  <c r="I97" i="12"/>
  <c r="I98" i="12"/>
  <c r="I99" i="12"/>
  <c r="I100" i="12"/>
  <c r="I101" i="12"/>
  <c r="I102" i="12"/>
  <c r="I103" i="12"/>
  <c r="I104" i="12"/>
  <c r="I105" i="12"/>
  <c r="I106" i="12"/>
  <c r="I107" i="12"/>
  <c r="I108" i="12"/>
  <c r="I109" i="12"/>
  <c r="H57" i="12"/>
  <c r="H58" i="12"/>
  <c r="H59" i="12"/>
  <c r="H60" i="12"/>
  <c r="H61" i="12"/>
  <c r="H62" i="12"/>
  <c r="H63" i="12"/>
  <c r="H64" i="12"/>
  <c r="H65" i="12"/>
  <c r="H66" i="12"/>
  <c r="H67" i="12"/>
  <c r="H68" i="12"/>
  <c r="H69" i="12"/>
  <c r="H70" i="12"/>
  <c r="H71" i="12"/>
  <c r="H72" i="12"/>
  <c r="H73" i="12"/>
  <c r="H75" i="12"/>
  <c r="H76" i="12"/>
  <c r="H77" i="12"/>
  <c r="H78" i="12"/>
  <c r="H79" i="12"/>
  <c r="H80" i="12"/>
  <c r="H81" i="12"/>
  <c r="H82" i="12"/>
  <c r="H83" i="12"/>
  <c r="H84" i="12"/>
  <c r="H85" i="12"/>
  <c r="H86" i="12"/>
  <c r="H87" i="12"/>
  <c r="H88" i="12"/>
  <c r="H89" i="12"/>
  <c r="H90" i="12"/>
  <c r="H91" i="12"/>
  <c r="H92" i="12"/>
  <c r="H93" i="12"/>
  <c r="H94" i="12"/>
  <c r="H95" i="12"/>
  <c r="H96" i="12"/>
  <c r="H97" i="12"/>
  <c r="H98" i="12"/>
  <c r="H99" i="12"/>
  <c r="H100" i="12"/>
  <c r="H101" i="12"/>
  <c r="H102" i="12"/>
  <c r="H103" i="12"/>
  <c r="H104" i="12"/>
  <c r="H105" i="12"/>
  <c r="H106" i="12"/>
  <c r="H107" i="12"/>
  <c r="H108" i="12"/>
  <c r="H109" i="12"/>
  <c r="G57" i="12"/>
  <c r="G58" i="12"/>
  <c r="G59" i="12"/>
  <c r="G60" i="12"/>
  <c r="G61" i="12"/>
  <c r="G62" i="12"/>
  <c r="G63" i="12"/>
  <c r="G64" i="12"/>
  <c r="G65" i="12"/>
  <c r="G66" i="12"/>
  <c r="G67" i="12"/>
  <c r="G68" i="12"/>
  <c r="G69" i="12"/>
  <c r="G70" i="12"/>
  <c r="G71" i="12"/>
  <c r="G72" i="12"/>
  <c r="G73" i="12"/>
  <c r="G75" i="12"/>
  <c r="G76" i="12"/>
  <c r="G77" i="12"/>
  <c r="G78" i="12"/>
  <c r="G79" i="12"/>
  <c r="G80" i="12"/>
  <c r="G81" i="12"/>
  <c r="G82" i="12"/>
  <c r="G83" i="12"/>
  <c r="G84" i="12"/>
  <c r="G85" i="12"/>
  <c r="G86" i="12"/>
  <c r="G87" i="12"/>
  <c r="G88" i="12"/>
  <c r="G89" i="12"/>
  <c r="G90" i="12"/>
  <c r="G91" i="12"/>
  <c r="G92" i="12"/>
  <c r="G93" i="12"/>
  <c r="G94" i="12"/>
  <c r="G95" i="12"/>
  <c r="G96" i="12"/>
  <c r="G97" i="12"/>
  <c r="G98" i="12"/>
  <c r="G99" i="12"/>
  <c r="G100" i="12"/>
  <c r="G101" i="12"/>
  <c r="G102" i="12"/>
  <c r="G103" i="12"/>
  <c r="G104" i="12"/>
  <c r="G105" i="12"/>
  <c r="G106" i="12"/>
  <c r="G107" i="12"/>
  <c r="G108" i="12"/>
  <c r="G109" i="12"/>
  <c r="F57" i="12"/>
  <c r="F58" i="12"/>
  <c r="F59" i="12"/>
  <c r="F60" i="12"/>
  <c r="F61" i="12"/>
  <c r="F62" i="12"/>
  <c r="D62" i="12" s="1"/>
  <c r="C62" i="12" s="1"/>
  <c r="B62" i="12" s="1"/>
  <c r="F63" i="12"/>
  <c r="F64" i="12"/>
  <c r="F65" i="12"/>
  <c r="F66" i="12"/>
  <c r="F67" i="12"/>
  <c r="F68" i="12"/>
  <c r="F69" i="12"/>
  <c r="F70" i="12"/>
  <c r="D70" i="12" s="1"/>
  <c r="C70" i="12" s="1"/>
  <c r="B70" i="12" s="1"/>
  <c r="F71" i="12"/>
  <c r="F72" i="12"/>
  <c r="F73" i="12"/>
  <c r="F75" i="12"/>
  <c r="F76" i="12"/>
  <c r="F77" i="12"/>
  <c r="F78" i="12"/>
  <c r="F79" i="12"/>
  <c r="F80" i="12"/>
  <c r="F81" i="12"/>
  <c r="F82" i="12"/>
  <c r="F83" i="12"/>
  <c r="F84" i="12"/>
  <c r="F85" i="12"/>
  <c r="F86" i="12"/>
  <c r="F87" i="12"/>
  <c r="F88" i="12"/>
  <c r="F89" i="12"/>
  <c r="F90" i="12"/>
  <c r="F91" i="12"/>
  <c r="F92" i="12"/>
  <c r="F93" i="12"/>
  <c r="F94" i="12"/>
  <c r="F95" i="12"/>
  <c r="F96" i="12"/>
  <c r="F97" i="12"/>
  <c r="F98" i="12"/>
  <c r="F99" i="12"/>
  <c r="F100" i="12"/>
  <c r="F101" i="12"/>
  <c r="F102" i="12"/>
  <c r="F103" i="12"/>
  <c r="F104" i="12"/>
  <c r="F105" i="12"/>
  <c r="F106" i="12"/>
  <c r="F107" i="12"/>
  <c r="F108" i="12"/>
  <c r="F109" i="12"/>
  <c r="E57" i="12"/>
  <c r="D57" i="12" s="1"/>
  <c r="E58" i="12"/>
  <c r="D58" i="12" s="1"/>
  <c r="C58" i="12" s="1"/>
  <c r="B58" i="12" s="1"/>
  <c r="E59" i="12"/>
  <c r="D59" i="12" s="1"/>
  <c r="C59" i="12" s="1"/>
  <c r="B59" i="12" s="1"/>
  <c r="E60" i="12"/>
  <c r="D60" i="12" s="1"/>
  <c r="C60" i="12" s="1"/>
  <c r="B60" i="12" s="1"/>
  <c r="E61" i="12"/>
  <c r="D61" i="12" s="1"/>
  <c r="E62" i="12"/>
  <c r="E63" i="12"/>
  <c r="E64" i="12"/>
  <c r="D64" i="12" s="1"/>
  <c r="C64" i="12" s="1"/>
  <c r="B64" i="12" s="1"/>
  <c r="E65" i="12"/>
  <c r="D65" i="12" s="1"/>
  <c r="E66" i="12"/>
  <c r="D66" i="12" s="1"/>
  <c r="C66" i="12" s="1"/>
  <c r="B66" i="12" s="1"/>
  <c r="E67" i="12"/>
  <c r="D67" i="12" s="1"/>
  <c r="C67" i="12" s="1"/>
  <c r="B67" i="12" s="1"/>
  <c r="E68" i="12"/>
  <c r="D68" i="12" s="1"/>
  <c r="C68" i="12" s="1"/>
  <c r="B68" i="12" s="1"/>
  <c r="E69" i="12"/>
  <c r="D69" i="12" s="1"/>
  <c r="E70" i="12"/>
  <c r="E71" i="12"/>
  <c r="E72" i="12"/>
  <c r="D72" i="12" s="1"/>
  <c r="C72" i="12" s="1"/>
  <c r="B72" i="12" s="1"/>
  <c r="E73" i="12"/>
  <c r="D73" i="12" s="1"/>
  <c r="E75" i="12"/>
  <c r="E76" i="12"/>
  <c r="D76" i="12" s="1"/>
  <c r="C76" i="12" s="1"/>
  <c r="B76" i="12" s="1"/>
  <c r="E77" i="12"/>
  <c r="D77" i="12" s="1"/>
  <c r="E78" i="12"/>
  <c r="D78" i="12" s="1"/>
  <c r="C78" i="12" s="1"/>
  <c r="B78" i="12" s="1"/>
  <c r="E79" i="12"/>
  <c r="D79" i="12" s="1"/>
  <c r="E80" i="12"/>
  <c r="D80" i="12" s="1"/>
  <c r="C80" i="12" s="1"/>
  <c r="B80" i="12" s="1"/>
  <c r="E81" i="12"/>
  <c r="E82" i="12"/>
  <c r="E83" i="12"/>
  <c r="D83" i="12" s="1"/>
  <c r="C83" i="12" s="1"/>
  <c r="B83" i="12" s="1"/>
  <c r="E84" i="12"/>
  <c r="D84" i="12" s="1"/>
  <c r="C84" i="12" s="1"/>
  <c r="B84" i="12" s="1"/>
  <c r="E85" i="12"/>
  <c r="D85" i="12" s="1"/>
  <c r="E86" i="12"/>
  <c r="D86" i="12" s="1"/>
  <c r="C86" i="12" s="1"/>
  <c r="B86" i="12" s="1"/>
  <c r="E87" i="12"/>
  <c r="D87" i="12" s="1"/>
  <c r="E88" i="12"/>
  <c r="D88" i="12" s="1"/>
  <c r="C88" i="12" s="1"/>
  <c r="B88" i="12" s="1"/>
  <c r="E89" i="12"/>
  <c r="E90" i="12"/>
  <c r="E91" i="12"/>
  <c r="D91" i="12" s="1"/>
  <c r="C91" i="12" s="1"/>
  <c r="B91" i="12" s="1"/>
  <c r="E92" i="12"/>
  <c r="E93" i="12"/>
  <c r="E94" i="12"/>
  <c r="D94" i="12" s="1"/>
  <c r="C94" i="12" s="1"/>
  <c r="B94" i="12" s="1"/>
  <c r="E95" i="12"/>
  <c r="D95" i="12" s="1"/>
  <c r="E96" i="12"/>
  <c r="D96" i="12" s="1"/>
  <c r="C96" i="12" s="1"/>
  <c r="B96" i="12" s="1"/>
  <c r="E97" i="12"/>
  <c r="D97" i="12" s="1"/>
  <c r="C97" i="12" s="1"/>
  <c r="B97" i="12" s="1"/>
  <c r="E98" i="12"/>
  <c r="D98" i="12" s="1"/>
  <c r="C98" i="12" s="1"/>
  <c r="B98" i="12" s="1"/>
  <c r="E99" i="12"/>
  <c r="D99" i="12" s="1"/>
  <c r="C99" i="12" s="1"/>
  <c r="B99" i="12" s="1"/>
  <c r="E100" i="12"/>
  <c r="E101" i="12"/>
  <c r="E102" i="12"/>
  <c r="D102" i="12" s="1"/>
  <c r="C102" i="12" s="1"/>
  <c r="B102" i="12" s="1"/>
  <c r="E103" i="12"/>
  <c r="D103" i="12" s="1"/>
  <c r="E104" i="12"/>
  <c r="D104" i="12" s="1"/>
  <c r="C104" i="12" s="1"/>
  <c r="B104" i="12" s="1"/>
  <c r="E105" i="12"/>
  <c r="D105" i="12" s="1"/>
  <c r="E106" i="12"/>
  <c r="D106" i="12" s="1"/>
  <c r="C106" i="12" s="1"/>
  <c r="B106" i="12" s="1"/>
  <c r="E107" i="12"/>
  <c r="D107" i="12" s="1"/>
  <c r="C107" i="12" s="1"/>
  <c r="B107" i="12" s="1"/>
  <c r="E108" i="12"/>
  <c r="E109" i="12"/>
  <c r="I42" i="12"/>
  <c r="I43" i="12"/>
  <c r="I44" i="12"/>
  <c r="I45" i="12"/>
  <c r="I46" i="12"/>
  <c r="I47" i="12"/>
  <c r="I48" i="12"/>
  <c r="I49" i="12"/>
  <c r="I50" i="12"/>
  <c r="I51" i="12"/>
  <c r="I52" i="12"/>
  <c r="I53" i="12"/>
  <c r="I54" i="12"/>
  <c r="I55" i="12"/>
  <c r="H42" i="12"/>
  <c r="H43" i="12"/>
  <c r="H44" i="12"/>
  <c r="H45" i="12"/>
  <c r="H46" i="12"/>
  <c r="H47" i="12"/>
  <c r="H48" i="12"/>
  <c r="H49" i="12"/>
  <c r="H50" i="12"/>
  <c r="H51" i="12"/>
  <c r="H52" i="12"/>
  <c r="H53" i="12"/>
  <c r="H54" i="12"/>
  <c r="H55" i="12"/>
  <c r="G42" i="12"/>
  <c r="G43" i="12"/>
  <c r="D43" i="12" s="1"/>
  <c r="G44" i="12"/>
  <c r="G45" i="12"/>
  <c r="G46" i="12"/>
  <c r="G47" i="12"/>
  <c r="G48" i="12"/>
  <c r="G49" i="12"/>
  <c r="G50" i="12"/>
  <c r="G51" i="12"/>
  <c r="D51" i="12" s="1"/>
  <c r="G52" i="12"/>
  <c r="G53" i="12"/>
  <c r="G54" i="12"/>
  <c r="G55" i="12"/>
  <c r="F42" i="12"/>
  <c r="F43" i="12"/>
  <c r="F44" i="12"/>
  <c r="D44" i="12" s="1"/>
  <c r="F45" i="12"/>
  <c r="F46" i="12"/>
  <c r="F47" i="12"/>
  <c r="F48" i="12"/>
  <c r="F49" i="12"/>
  <c r="F50" i="12"/>
  <c r="F51" i="12"/>
  <c r="F52" i="12"/>
  <c r="D52" i="12" s="1"/>
  <c r="F53" i="12"/>
  <c r="F54" i="12"/>
  <c r="F55" i="12"/>
  <c r="E43" i="12"/>
  <c r="E44" i="12"/>
  <c r="E45" i="12"/>
  <c r="D45" i="12" s="1"/>
  <c r="C45" i="12" s="1"/>
  <c r="B45" i="12" s="1"/>
  <c r="E46" i="12"/>
  <c r="D46" i="12" s="1"/>
  <c r="C46" i="12" s="1"/>
  <c r="B46" i="12" s="1"/>
  <c r="E47" i="12"/>
  <c r="D47" i="12" s="1"/>
  <c r="C47" i="12" s="1"/>
  <c r="B47" i="12" s="1"/>
  <c r="E48" i="12"/>
  <c r="D48" i="12" s="1"/>
  <c r="C48" i="12" s="1"/>
  <c r="B48" i="12" s="1"/>
  <c r="E49" i="12"/>
  <c r="D49" i="12" s="1"/>
  <c r="E50" i="12"/>
  <c r="D50" i="12" s="1"/>
  <c r="E51" i="12"/>
  <c r="E52" i="12"/>
  <c r="E53" i="12"/>
  <c r="D53" i="12" s="1"/>
  <c r="E54" i="12"/>
  <c r="D54" i="12" s="1"/>
  <c r="C54" i="12" s="1"/>
  <c r="B54" i="12" s="1"/>
  <c r="E55" i="12"/>
  <c r="D55" i="12" s="1"/>
  <c r="C55" i="12" s="1"/>
  <c r="B55" i="12" s="1"/>
  <c r="E42" i="12"/>
  <c r="D42" i="12" s="1"/>
  <c r="C42" i="12" s="1"/>
  <c r="B42" i="12" s="1"/>
  <c r="I41" i="12"/>
  <c r="H41" i="12"/>
  <c r="G41" i="12"/>
  <c r="F41" i="12"/>
  <c r="E41" i="12"/>
  <c r="G40" i="12"/>
  <c r="F40" i="12"/>
  <c r="H40" i="12"/>
  <c r="I40" i="12"/>
  <c r="E40" i="12"/>
  <c r="I39" i="12"/>
  <c r="H39" i="12"/>
  <c r="G39" i="12"/>
  <c r="C39" i="12" s="1"/>
  <c r="B39" i="12" s="1"/>
  <c r="F39" i="12"/>
  <c r="E39" i="12"/>
  <c r="D22" i="12"/>
  <c r="D23" i="12"/>
  <c r="D24" i="12"/>
  <c r="D25" i="12"/>
  <c r="D26" i="12"/>
  <c r="D27" i="12"/>
  <c r="D28" i="12"/>
  <c r="D29" i="12"/>
  <c r="C29" i="12" s="1"/>
  <c r="B29" i="12" s="1"/>
  <c r="D30" i="12"/>
  <c r="D31" i="12"/>
  <c r="D32" i="12"/>
  <c r="D33" i="12"/>
  <c r="D34" i="12"/>
  <c r="D35" i="12"/>
  <c r="D36" i="12"/>
  <c r="D37" i="12"/>
  <c r="C37" i="12" s="1"/>
  <c r="B37" i="12" s="1"/>
  <c r="D21" i="12"/>
  <c r="C21" i="12" s="1"/>
  <c r="B21" i="12" s="1"/>
  <c r="I37" i="4"/>
  <c r="H37" i="4"/>
  <c r="G37" i="4"/>
  <c r="F37" i="4"/>
  <c r="E37" i="4"/>
  <c r="I36" i="4"/>
  <c r="H36" i="4"/>
  <c r="G36" i="4"/>
  <c r="F36" i="4"/>
  <c r="E36" i="4"/>
  <c r="I35" i="4"/>
  <c r="H35" i="4"/>
  <c r="G35" i="4"/>
  <c r="F35" i="4"/>
  <c r="E35" i="4"/>
  <c r="I34" i="4"/>
  <c r="H34" i="4"/>
  <c r="G34" i="4"/>
  <c r="F34" i="4"/>
  <c r="E34" i="4"/>
  <c r="I33" i="4"/>
  <c r="H33" i="4"/>
  <c r="G33" i="4"/>
  <c r="F33" i="4"/>
  <c r="E33" i="4"/>
  <c r="I32" i="4"/>
  <c r="H32" i="4"/>
  <c r="G32" i="4"/>
  <c r="F32" i="4"/>
  <c r="E32" i="4"/>
  <c r="I31" i="4"/>
  <c r="H31" i="4"/>
  <c r="G31" i="4"/>
  <c r="F31" i="4"/>
  <c r="E31" i="4"/>
  <c r="I30" i="4"/>
  <c r="H30" i="4"/>
  <c r="G30" i="4"/>
  <c r="F30" i="4"/>
  <c r="E30" i="4"/>
  <c r="I29" i="4"/>
  <c r="H29" i="4"/>
  <c r="G29" i="4"/>
  <c r="F29" i="4"/>
  <c r="E29" i="4"/>
  <c r="I28" i="4"/>
  <c r="H28" i="4"/>
  <c r="G28" i="4"/>
  <c r="F28" i="4"/>
  <c r="E28" i="4"/>
  <c r="I27" i="4"/>
  <c r="H27" i="4"/>
  <c r="G27" i="4"/>
  <c r="F27" i="4"/>
  <c r="E27" i="4"/>
  <c r="I26" i="4"/>
  <c r="H26" i="4"/>
  <c r="G26" i="4"/>
  <c r="F26" i="4"/>
  <c r="E26" i="4"/>
  <c r="I25" i="4"/>
  <c r="H25" i="4"/>
  <c r="G25" i="4"/>
  <c r="F25" i="4"/>
  <c r="E25" i="4"/>
  <c r="I24" i="4"/>
  <c r="H24" i="4"/>
  <c r="G24" i="4"/>
  <c r="F24" i="4"/>
  <c r="E24" i="4"/>
  <c r="I23" i="4"/>
  <c r="H23" i="4"/>
  <c r="G23" i="4"/>
  <c r="F23" i="4"/>
  <c r="E23" i="4"/>
  <c r="I22" i="4"/>
  <c r="H22" i="4"/>
  <c r="G22" i="4"/>
  <c r="F22" i="4"/>
  <c r="I21" i="4"/>
  <c r="H21" i="4"/>
  <c r="F21" i="4"/>
  <c r="E21" i="4"/>
  <c r="G21" i="4"/>
  <c r="B26" i="12"/>
  <c r="B34" i="12"/>
  <c r="C75" i="12"/>
  <c r="B75" i="12" s="1"/>
  <c r="C90" i="12"/>
  <c r="B90" i="12" s="1"/>
  <c r="C22" i="12"/>
  <c r="B22" i="12" s="1"/>
  <c r="C23" i="12"/>
  <c r="B23" i="12" s="1"/>
  <c r="C24" i="12"/>
  <c r="B24" i="12" s="1"/>
  <c r="C25" i="12"/>
  <c r="B25" i="12" s="1"/>
  <c r="C26" i="12"/>
  <c r="C27" i="12"/>
  <c r="B27" i="12" s="1"/>
  <c r="C28" i="12"/>
  <c r="B28" i="12" s="1"/>
  <c r="C30" i="12"/>
  <c r="B30" i="12" s="1"/>
  <c r="C31" i="12"/>
  <c r="B31" i="12" s="1"/>
  <c r="C32" i="12"/>
  <c r="B32" i="12" s="1"/>
  <c r="C33" i="12"/>
  <c r="B33" i="12" s="1"/>
  <c r="C34" i="12"/>
  <c r="C35" i="12"/>
  <c r="B35" i="12" s="1"/>
  <c r="C36" i="12"/>
  <c r="B36" i="12" s="1"/>
  <c r="F31" i="12"/>
  <c r="F32" i="12"/>
  <c r="F33" i="12"/>
  <c r="F34" i="12"/>
  <c r="F35" i="12"/>
  <c r="F36" i="12"/>
  <c r="F37" i="12"/>
  <c r="E22" i="12"/>
  <c r="E23" i="12"/>
  <c r="E24" i="12"/>
  <c r="E25" i="12"/>
  <c r="E26" i="12"/>
  <c r="E27" i="12"/>
  <c r="E28" i="12"/>
  <c r="E29" i="12"/>
  <c r="E30" i="12"/>
  <c r="E31" i="12"/>
  <c r="E32" i="12"/>
  <c r="E33" i="12"/>
  <c r="E34" i="12"/>
  <c r="E35" i="12"/>
  <c r="E36" i="12"/>
  <c r="E37" i="12"/>
  <c r="H22" i="12"/>
  <c r="H23" i="12"/>
  <c r="H24" i="12"/>
  <c r="H25" i="12"/>
  <c r="H26" i="12"/>
  <c r="H27" i="12"/>
  <c r="H28" i="12"/>
  <c r="H29" i="12"/>
  <c r="H30" i="12"/>
  <c r="H31" i="12"/>
  <c r="H32" i="12"/>
  <c r="H33" i="12"/>
  <c r="H34" i="12"/>
  <c r="H35" i="12"/>
  <c r="H36" i="12"/>
  <c r="H37" i="12"/>
  <c r="G22" i="12"/>
  <c r="G23" i="12"/>
  <c r="G24" i="12"/>
  <c r="G25" i="12"/>
  <c r="G26" i="12"/>
  <c r="G27" i="12"/>
  <c r="G28" i="12"/>
  <c r="G29" i="12"/>
  <c r="G30" i="12"/>
  <c r="G31" i="12"/>
  <c r="G32" i="12"/>
  <c r="G33" i="12"/>
  <c r="G34" i="12"/>
  <c r="G35" i="12"/>
  <c r="G36" i="12"/>
  <c r="G37" i="12"/>
  <c r="F22" i="12"/>
  <c r="F23" i="12"/>
  <c r="F24" i="12"/>
  <c r="F25" i="12"/>
  <c r="F26" i="12"/>
  <c r="F27" i="12"/>
  <c r="F28" i="12"/>
  <c r="F29" i="12"/>
  <c r="F30" i="12"/>
  <c r="F21" i="12"/>
  <c r="H21" i="12"/>
  <c r="G21" i="12"/>
  <c r="E21" i="12"/>
  <c r="D15" i="10" a="1"/>
  <c r="D15" i="10" l="1"/>
  <c r="J3" i="10" s="1"/>
  <c r="C85" i="12"/>
  <c r="B85" i="12" s="1"/>
  <c r="C77" i="12"/>
  <c r="B77" i="12" s="1"/>
  <c r="C51" i="12"/>
  <c r="B51" i="12" s="1"/>
  <c r="C43" i="12"/>
  <c r="B43" i="12" s="1"/>
  <c r="C73" i="12"/>
  <c r="B73" i="12" s="1"/>
  <c r="C65" i="12"/>
  <c r="B65" i="12" s="1"/>
  <c r="C105" i="12"/>
  <c r="B105" i="12" s="1"/>
  <c r="C81" i="12"/>
  <c r="B81" i="12" s="1"/>
  <c r="C57" i="12"/>
  <c r="B57" i="12" s="1"/>
  <c r="C44" i="12"/>
  <c r="B44" i="12" s="1"/>
  <c r="C53" i="12"/>
  <c r="B53" i="12" s="1"/>
  <c r="C79" i="12"/>
  <c r="B79" i="12" s="1"/>
  <c r="C71" i="12"/>
  <c r="B71" i="12" s="1"/>
  <c r="C63" i="12"/>
  <c r="B63" i="12" s="1"/>
  <c r="C103" i="12"/>
  <c r="B103" i="12" s="1"/>
  <c r="C87" i="12"/>
  <c r="B87" i="12" s="1"/>
  <c r="C109" i="12"/>
  <c r="B109" i="12" s="1"/>
  <c r="C101" i="12"/>
  <c r="B101" i="12" s="1"/>
  <c r="C93" i="12"/>
  <c r="B93" i="12" s="1"/>
  <c r="C69" i="12"/>
  <c r="B69" i="12" s="1"/>
  <c r="C61" i="12"/>
  <c r="B61" i="12" s="1"/>
  <c r="C95" i="12"/>
  <c r="B95" i="12" s="1"/>
  <c r="C52" i="12"/>
  <c r="B52" i="12" s="1"/>
  <c r="C49" i="12"/>
  <c r="B49" i="12" s="1"/>
  <c r="C50" i="12"/>
  <c r="B50" i="12" s="1"/>
  <c r="C41" i="12"/>
  <c r="B41" i="12" s="1"/>
  <c r="D12" i="12"/>
  <c r="E3" i="12"/>
  <c r="E11" i="12"/>
  <c r="C16" i="12"/>
  <c r="D3" i="12"/>
  <c r="D11" i="12"/>
  <c r="D15" i="12"/>
  <c r="E2" i="12"/>
  <c r="E10" i="12"/>
  <c r="F5" i="12"/>
  <c r="F8" i="12"/>
  <c r="C7" i="12"/>
  <c r="C11" i="12"/>
  <c r="D10" i="12"/>
  <c r="E5" i="12"/>
  <c r="E9" i="12"/>
  <c r="E18" i="12"/>
  <c r="F9" i="12"/>
  <c r="D16" i="12"/>
  <c r="E15" i="12"/>
  <c r="C5" i="12"/>
  <c r="D5" i="12"/>
  <c r="D9" i="12"/>
  <c r="F12" i="12"/>
  <c r="F16" i="12"/>
  <c r="F17" i="12"/>
  <c r="C6" i="12"/>
  <c r="C10" i="12"/>
  <c r="C17" i="12"/>
  <c r="D4" i="12"/>
  <c r="C14" i="12"/>
  <c r="D13" i="12"/>
  <c r="D17" i="12"/>
  <c r="E12" i="12"/>
  <c r="E16" i="12"/>
  <c r="F6" i="12"/>
  <c r="C18" i="12"/>
  <c r="C3" i="12"/>
  <c r="C8" i="12"/>
  <c r="C9" i="12"/>
  <c r="D2" i="12"/>
  <c r="D7" i="12"/>
  <c r="D8" i="12"/>
  <c r="D18" i="12"/>
  <c r="E7" i="12"/>
  <c r="E13" i="12"/>
  <c r="E17" i="12"/>
  <c r="F3" i="12"/>
  <c r="F7" i="12"/>
  <c r="F13" i="12"/>
  <c r="F14" i="12"/>
  <c r="F18" i="12"/>
  <c r="E4" i="12"/>
  <c r="E8" i="12"/>
  <c r="F11" i="12"/>
  <c r="F15" i="12"/>
  <c r="L22" i="8"/>
  <c r="L25" i="8" s="1"/>
  <c r="K22" i="8"/>
  <c r="K25" i="8" s="1"/>
  <c r="J22" i="8"/>
  <c r="J25" i="8" s="1"/>
  <c r="I22" i="8"/>
  <c r="I25" i="8" s="1"/>
  <c r="H22" i="8"/>
  <c r="G22" i="8"/>
  <c r="F22" i="8"/>
  <c r="E22" i="8"/>
  <c r="L12" i="8"/>
  <c r="K12" i="8"/>
  <c r="J12" i="8"/>
  <c r="J16" i="8" s="1"/>
  <c r="I12" i="8"/>
  <c r="H12" i="8"/>
  <c r="G12" i="8"/>
  <c r="F12" i="8"/>
  <c r="E12" i="8"/>
  <c r="J6" i="10" l="1"/>
  <c r="Q3" i="10"/>
  <c r="K3" i="10"/>
  <c r="P3" i="10"/>
  <c r="O3" i="10"/>
  <c r="M3" i="10"/>
  <c r="L3" i="10"/>
  <c r="N3" i="10"/>
  <c r="E6" i="12"/>
  <c r="D14" i="12"/>
  <c r="F4" i="12"/>
  <c r="F10" i="12"/>
  <c r="D6" i="12"/>
  <c r="F2" i="12"/>
  <c r="E14" i="12"/>
  <c r="C15" i="12"/>
  <c r="C12" i="12"/>
  <c r="C13" i="12"/>
  <c r="C4" i="12"/>
  <c r="B2" i="12"/>
  <c r="I18" i="8"/>
  <c r="J18" i="8"/>
  <c r="I14" i="8"/>
  <c r="I27" i="8"/>
  <c r="J14" i="8"/>
  <c r="J27" i="8"/>
  <c r="I16" i="8"/>
  <c r="K14" i="8"/>
  <c r="K16" i="8"/>
  <c r="K18" i="8"/>
  <c r="I15" i="8"/>
  <c r="I17" i="8"/>
  <c r="I24" i="8"/>
  <c r="I26" i="8"/>
  <c r="I28" i="8"/>
  <c r="L15" i="8"/>
  <c r="L17" i="8"/>
  <c r="L26" i="8"/>
  <c r="L28" i="8"/>
  <c r="K27" i="8"/>
  <c r="L14" i="8"/>
  <c r="L16" i="8"/>
  <c r="L18" i="8"/>
  <c r="L27" i="8"/>
  <c r="J15" i="8"/>
  <c r="J17" i="8"/>
  <c r="J26" i="8"/>
  <c r="J28" i="8"/>
  <c r="K15" i="8"/>
  <c r="K17" i="8"/>
  <c r="K26" i="8"/>
  <c r="K28" i="8"/>
  <c r="I23" i="8"/>
  <c r="I13" i="8"/>
  <c r="J13" i="8"/>
  <c r="K13" i="8"/>
  <c r="L13" i="8"/>
  <c r="J5" i="10" l="1"/>
  <c r="J7" i="10"/>
  <c r="J9" i="10"/>
  <c r="J8" i="10"/>
  <c r="Q5" i="10"/>
  <c r="Q6" i="10"/>
  <c r="Q9" i="10"/>
  <c r="Q7" i="10"/>
  <c r="Q8" i="10"/>
  <c r="K5" i="10"/>
  <c r="K9" i="10"/>
  <c r="K8" i="10"/>
  <c r="K7" i="10"/>
  <c r="K6" i="10"/>
  <c r="M9" i="10"/>
  <c r="M5" i="10"/>
  <c r="M8" i="10"/>
  <c r="M7" i="10"/>
  <c r="M6" i="10"/>
  <c r="P6" i="10"/>
  <c r="P5" i="10"/>
  <c r="P8" i="10"/>
  <c r="P7" i="10"/>
  <c r="P9" i="10"/>
  <c r="N8" i="10"/>
  <c r="N7" i="10"/>
  <c r="N9" i="10"/>
  <c r="N6" i="10"/>
  <c r="N5" i="10"/>
  <c r="L9" i="10"/>
  <c r="L6" i="10"/>
  <c r="L8" i="10"/>
  <c r="L5" i="10"/>
  <c r="L7" i="10"/>
  <c r="O7" i="10"/>
  <c r="O9" i="10"/>
  <c r="O8" i="10"/>
  <c r="O6" i="10"/>
  <c r="O5" i="10"/>
  <c r="N63" i="10"/>
  <c r="M63" i="10"/>
  <c r="L63" i="10"/>
  <c r="Q63" i="10"/>
  <c r="K63" i="10"/>
  <c r="P63" i="10"/>
  <c r="J63" i="10"/>
  <c r="O63" i="10"/>
  <c r="L53" i="10"/>
  <c r="Q53" i="10"/>
  <c r="K53" i="10"/>
  <c r="P53" i="10"/>
  <c r="J53" i="10"/>
  <c r="O53" i="10"/>
  <c r="N53" i="10"/>
  <c r="M53" i="10"/>
  <c r="O43" i="10"/>
  <c r="N43" i="10"/>
  <c r="M43" i="10"/>
  <c r="L43" i="10"/>
  <c r="Q43" i="10"/>
  <c r="K43" i="10"/>
  <c r="P43" i="10"/>
  <c r="J43" i="10"/>
  <c r="Q33" i="10"/>
  <c r="K33" i="10"/>
  <c r="P33" i="10"/>
  <c r="J33" i="10"/>
  <c r="O33" i="10"/>
  <c r="N33" i="10"/>
  <c r="M33" i="10"/>
  <c r="L33" i="10"/>
  <c r="N23" i="10"/>
  <c r="M23" i="10"/>
  <c r="L23" i="10"/>
  <c r="Q23" i="10"/>
  <c r="K23" i="10"/>
  <c r="P23" i="10"/>
  <c r="J23" i="10"/>
  <c r="O23" i="10"/>
  <c r="P13" i="10"/>
  <c r="J13" i="10"/>
  <c r="O13" i="10"/>
  <c r="N13" i="10"/>
  <c r="M13" i="10"/>
  <c r="L13" i="10"/>
  <c r="Q13" i="10"/>
  <c r="K13" i="10"/>
  <c r="Q4" i="10"/>
  <c r="O4" i="10"/>
  <c r="P4" i="10"/>
  <c r="L2" i="8"/>
  <c r="K2" i="8"/>
  <c r="J2" i="8"/>
  <c r="I2" i="8"/>
  <c r="H2" i="8"/>
  <c r="G2" i="8"/>
  <c r="F2" i="8"/>
  <c r="M25" i="10" l="1"/>
  <c r="M27" i="10"/>
  <c r="M26" i="10"/>
  <c r="M29" i="10"/>
  <c r="M28" i="10"/>
  <c r="Q69" i="10"/>
  <c r="Q65" i="10"/>
  <c r="Q68" i="10"/>
  <c r="Q67" i="10"/>
  <c r="Q66" i="10"/>
  <c r="M18" i="10"/>
  <c r="M19" i="10"/>
  <c r="M17" i="10"/>
  <c r="M16" i="10"/>
  <c r="M15" i="10"/>
  <c r="P39" i="10"/>
  <c r="P38" i="10"/>
  <c r="P36" i="10"/>
  <c r="P37" i="10"/>
  <c r="P35" i="10"/>
  <c r="L56" i="10"/>
  <c r="L58" i="10"/>
  <c r="L57" i="10"/>
  <c r="L55" i="10"/>
  <c r="L59" i="10"/>
  <c r="L38" i="10"/>
  <c r="L37" i="10"/>
  <c r="L39" i="10"/>
  <c r="L36" i="10"/>
  <c r="L35" i="10"/>
  <c r="O65" i="10"/>
  <c r="O67" i="10"/>
  <c r="O66" i="10"/>
  <c r="O69" i="10"/>
  <c r="O68" i="10"/>
  <c r="O16" i="10"/>
  <c r="O15" i="10"/>
  <c r="O17" i="10"/>
  <c r="O19" i="10"/>
  <c r="O18" i="10"/>
  <c r="N66" i="10"/>
  <c r="N65" i="10"/>
  <c r="N68" i="10"/>
  <c r="N69" i="10"/>
  <c r="N67" i="10"/>
  <c r="O29" i="10"/>
  <c r="O28" i="10"/>
  <c r="O27" i="10"/>
  <c r="O25" i="10"/>
  <c r="O26" i="10"/>
  <c r="K45" i="10"/>
  <c r="K46" i="10"/>
  <c r="K49" i="10"/>
  <c r="K48" i="10"/>
  <c r="K47" i="10"/>
  <c r="Q57" i="10"/>
  <c r="Q56" i="10"/>
  <c r="Q55" i="10"/>
  <c r="Q59" i="10"/>
  <c r="Q58" i="10"/>
  <c r="N29" i="10"/>
  <c r="N26" i="10"/>
  <c r="N28" i="10"/>
  <c r="N25" i="10"/>
  <c r="N27" i="10"/>
  <c r="N59" i="10"/>
  <c r="N58" i="10"/>
  <c r="N56" i="10"/>
  <c r="N55" i="10"/>
  <c r="N57" i="10"/>
  <c r="N17" i="10"/>
  <c r="N16" i="10"/>
  <c r="N18" i="10"/>
  <c r="N15" i="10"/>
  <c r="N19" i="10"/>
  <c r="K39" i="10"/>
  <c r="K38" i="10"/>
  <c r="K35" i="10"/>
  <c r="K37" i="10"/>
  <c r="K36" i="10"/>
  <c r="L49" i="10"/>
  <c r="L46" i="10"/>
  <c r="L48" i="10"/>
  <c r="L47" i="10"/>
  <c r="L45" i="10"/>
  <c r="M67" i="10"/>
  <c r="M68" i="10"/>
  <c r="M66" i="10"/>
  <c r="M65" i="10"/>
  <c r="M69" i="10"/>
  <c r="M37" i="10"/>
  <c r="M36" i="10"/>
  <c r="M35" i="10"/>
  <c r="M39" i="10"/>
  <c r="M38" i="10"/>
  <c r="M49" i="10"/>
  <c r="M45" i="10"/>
  <c r="M48" i="10"/>
  <c r="M47" i="10"/>
  <c r="M46" i="10"/>
  <c r="J68" i="10"/>
  <c r="J67" i="10"/>
  <c r="J66" i="10"/>
  <c r="J69" i="10"/>
  <c r="J65" i="10"/>
  <c r="J19" i="10"/>
  <c r="J18" i="10"/>
  <c r="J17" i="10"/>
  <c r="J16" i="10"/>
  <c r="J15" i="10"/>
  <c r="Q27" i="10"/>
  <c r="Q29" i="10"/>
  <c r="Q26" i="10"/>
  <c r="Q25" i="10"/>
  <c r="Q28" i="10"/>
  <c r="N36" i="10"/>
  <c r="N37" i="10"/>
  <c r="N35" i="10"/>
  <c r="N38" i="10"/>
  <c r="N39" i="10"/>
  <c r="J49" i="10"/>
  <c r="J48" i="10"/>
  <c r="J46" i="10"/>
  <c r="J45" i="10"/>
  <c r="J47" i="10"/>
  <c r="N48" i="10"/>
  <c r="N47" i="10"/>
  <c r="N49" i="10"/>
  <c r="N46" i="10"/>
  <c r="N45" i="10"/>
  <c r="P58" i="10"/>
  <c r="P59" i="10"/>
  <c r="P57" i="10"/>
  <c r="P56" i="10"/>
  <c r="P55" i="10"/>
  <c r="P66" i="10"/>
  <c r="P69" i="10"/>
  <c r="P68" i="10"/>
  <c r="P67" i="10"/>
  <c r="P65" i="10"/>
  <c r="L19" i="10"/>
  <c r="L18" i="10"/>
  <c r="L17" i="10"/>
  <c r="L16" i="10"/>
  <c r="L15" i="10"/>
  <c r="J38" i="10"/>
  <c r="J39" i="10"/>
  <c r="J37" i="10"/>
  <c r="J36" i="10"/>
  <c r="J35" i="10"/>
  <c r="M55" i="10"/>
  <c r="M57" i="10"/>
  <c r="M59" i="10"/>
  <c r="M58" i="10"/>
  <c r="M56" i="10"/>
  <c r="J26" i="10"/>
  <c r="J25" i="10"/>
  <c r="J29" i="10"/>
  <c r="J28" i="10"/>
  <c r="J27" i="10"/>
  <c r="Q45" i="10"/>
  <c r="Q47" i="10"/>
  <c r="Q49" i="10"/>
  <c r="Q48" i="10"/>
  <c r="Q46" i="10"/>
  <c r="L68" i="10"/>
  <c r="L67" i="10"/>
  <c r="L66" i="10"/>
  <c r="L69" i="10"/>
  <c r="L65" i="10"/>
  <c r="P28" i="10"/>
  <c r="P27" i="10"/>
  <c r="P29" i="10"/>
  <c r="P26" i="10"/>
  <c r="P25" i="10"/>
  <c r="O59" i="10"/>
  <c r="O58" i="10"/>
  <c r="O57" i="10"/>
  <c r="O56" i="10"/>
  <c r="O55" i="10"/>
  <c r="K27" i="10"/>
  <c r="K26" i="10"/>
  <c r="K25" i="10"/>
  <c r="K29" i="10"/>
  <c r="K28" i="10"/>
  <c r="Q39" i="10"/>
  <c r="Q38" i="10"/>
  <c r="Q37" i="10"/>
  <c r="Q36" i="10"/>
  <c r="Q35" i="10"/>
  <c r="J56" i="10"/>
  <c r="J58" i="10"/>
  <c r="J57" i="10"/>
  <c r="J55" i="10"/>
  <c r="J59" i="10"/>
  <c r="K16" i="10"/>
  <c r="K19" i="10"/>
  <c r="K15" i="10"/>
  <c r="K18" i="10"/>
  <c r="K17" i="10"/>
  <c r="Q15" i="10"/>
  <c r="Q19" i="10"/>
  <c r="Q16" i="10"/>
  <c r="Q18" i="10"/>
  <c r="Q17" i="10"/>
  <c r="P15" i="10"/>
  <c r="P19" i="10"/>
  <c r="P17" i="10"/>
  <c r="P18" i="10"/>
  <c r="P16" i="10"/>
  <c r="L26" i="10"/>
  <c r="L27" i="10"/>
  <c r="L25" i="10"/>
  <c r="L29" i="10"/>
  <c r="L28" i="10"/>
  <c r="O35" i="10"/>
  <c r="O37" i="10"/>
  <c r="O39" i="10"/>
  <c r="O36" i="10"/>
  <c r="O38" i="10"/>
  <c r="P46" i="10"/>
  <c r="P45" i="10"/>
  <c r="P48" i="10"/>
  <c r="P47" i="10"/>
  <c r="P49" i="10"/>
  <c r="O47" i="10"/>
  <c r="O46" i="10"/>
  <c r="O49" i="10"/>
  <c r="O45" i="10"/>
  <c r="O48" i="10"/>
  <c r="K57" i="10"/>
  <c r="K56" i="10"/>
  <c r="K55" i="10"/>
  <c r="K58" i="10"/>
  <c r="K59" i="10"/>
  <c r="K69" i="10"/>
  <c r="K68" i="10"/>
  <c r="K65" i="10"/>
  <c r="K67" i="10"/>
  <c r="K66" i="10"/>
  <c r="M34" i="10"/>
  <c r="Q34" i="10"/>
  <c r="J54" i="10"/>
  <c r="J64" i="10"/>
  <c r="N64" i="10"/>
  <c r="Q24" i="10"/>
  <c r="N34" i="10"/>
  <c r="J44" i="10"/>
  <c r="N44" i="10"/>
  <c r="P54" i="10"/>
  <c r="P64" i="10"/>
  <c r="O34" i="10"/>
  <c r="P44" i="10"/>
  <c r="O44" i="10"/>
  <c r="K54" i="10"/>
  <c r="K64" i="10"/>
  <c r="O24" i="10"/>
  <c r="J34" i="10"/>
  <c r="K44" i="10"/>
  <c r="M54" i="10"/>
  <c r="Q54" i="10"/>
  <c r="Q64" i="10"/>
  <c r="N24" i="10"/>
  <c r="P34" i="10"/>
  <c r="Q44" i="10"/>
  <c r="N54" i="10"/>
  <c r="L54" i="10"/>
  <c r="L64" i="10"/>
  <c r="P24" i="10"/>
  <c r="L34" i="10"/>
  <c r="K34" i="10"/>
  <c r="L44" i="10"/>
  <c r="O54" i="10"/>
  <c r="O64" i="10"/>
  <c r="M64" i="10"/>
  <c r="M44" i="10"/>
  <c r="K6" i="8"/>
  <c r="K4" i="8"/>
  <c r="L7" i="8"/>
  <c r="L4" i="8"/>
  <c r="K5" i="8"/>
  <c r="L5" i="8"/>
  <c r="K8" i="8"/>
  <c r="L6" i="8"/>
  <c r="K3" i="8"/>
  <c r="K7" i="8"/>
  <c r="L8" i="8"/>
  <c r="L3" i="8"/>
  <c r="C42" i="4"/>
  <c r="B42" i="4" s="1"/>
  <c r="C46" i="4"/>
  <c r="B46" i="4" s="1"/>
  <c r="C50" i="4"/>
  <c r="B50" i="4" s="1"/>
  <c r="C54" i="4"/>
  <c r="B54" i="4" s="1"/>
  <c r="C35" i="4"/>
  <c r="B35" i="4" s="1"/>
  <c r="C27" i="4"/>
  <c r="B27" i="4" s="1"/>
  <c r="C22" i="4"/>
  <c r="B22" i="4" s="1"/>
  <c r="C31" i="4" l="1"/>
  <c r="B31" i="4" s="1"/>
  <c r="C104" i="4"/>
  <c r="B104" i="4" s="1"/>
  <c r="C96" i="4"/>
  <c r="B96" i="4" s="1"/>
  <c r="C91" i="4"/>
  <c r="B91" i="4" s="1"/>
  <c r="C87" i="4"/>
  <c r="B87" i="4" s="1"/>
  <c r="C70" i="4"/>
  <c r="B70" i="4" s="1"/>
  <c r="C66" i="4"/>
  <c r="B66" i="4" s="1"/>
  <c r="C58" i="4"/>
  <c r="B58" i="4" s="1"/>
  <c r="C62" i="4"/>
  <c r="B62" i="4" s="1"/>
  <c r="C21" i="4"/>
  <c r="B21" i="4" s="1"/>
  <c r="C28" i="4"/>
  <c r="B28" i="4" s="1"/>
  <c r="C32" i="4"/>
  <c r="B32" i="4" s="1"/>
  <c r="C36" i="4"/>
  <c r="B36" i="4" s="1"/>
  <c r="C107" i="4"/>
  <c r="B107" i="4" s="1"/>
  <c r="C103" i="4"/>
  <c r="B103" i="4" s="1"/>
  <c r="C99" i="4"/>
  <c r="B99" i="4" s="1"/>
  <c r="C95" i="4"/>
  <c r="B95" i="4" s="1"/>
  <c r="C90" i="4"/>
  <c r="B90" i="4" s="1"/>
  <c r="C86" i="4"/>
  <c r="B86" i="4" s="1"/>
  <c r="C82" i="4"/>
  <c r="B82" i="4" s="1"/>
  <c r="C78" i="4"/>
  <c r="B78" i="4" s="1"/>
  <c r="C73" i="4"/>
  <c r="B73" i="4" s="1"/>
  <c r="C69" i="4"/>
  <c r="B69" i="4" s="1"/>
  <c r="C65" i="4"/>
  <c r="B65" i="4" s="1"/>
  <c r="C61" i="4"/>
  <c r="B61" i="4" s="1"/>
  <c r="C57" i="4"/>
  <c r="B57" i="4" s="1"/>
  <c r="C53" i="4"/>
  <c r="B53" i="4" s="1"/>
  <c r="C45" i="4"/>
  <c r="B45" i="4" s="1"/>
  <c r="C41" i="4"/>
  <c r="B41" i="4" s="1"/>
  <c r="C108" i="4"/>
  <c r="B108" i="4" s="1"/>
  <c r="C83" i="4"/>
  <c r="B83" i="4" s="1"/>
  <c r="C75" i="4"/>
  <c r="B75" i="4" s="1"/>
  <c r="C25" i="4"/>
  <c r="B25" i="4" s="1"/>
  <c r="C29" i="4"/>
  <c r="B29" i="4" s="1"/>
  <c r="C33" i="4"/>
  <c r="B33" i="4" s="1"/>
  <c r="C37" i="4"/>
  <c r="B37" i="4" s="1"/>
  <c r="C106" i="4"/>
  <c r="B106" i="4" s="1"/>
  <c r="C102" i="4"/>
  <c r="B102" i="4" s="1"/>
  <c r="C98" i="4"/>
  <c r="B98" i="4" s="1"/>
  <c r="C94" i="4"/>
  <c r="B94" i="4" s="1"/>
  <c r="C89" i="4"/>
  <c r="B89" i="4" s="1"/>
  <c r="C85" i="4"/>
  <c r="B85" i="4" s="1"/>
  <c r="C81" i="4"/>
  <c r="B81" i="4" s="1"/>
  <c r="C77" i="4"/>
  <c r="B77" i="4" s="1"/>
  <c r="C72" i="4"/>
  <c r="B72" i="4" s="1"/>
  <c r="C68" i="4"/>
  <c r="B68" i="4" s="1"/>
  <c r="C64" i="4"/>
  <c r="B64" i="4" s="1"/>
  <c r="C60" i="4"/>
  <c r="B60" i="4" s="1"/>
  <c r="C100" i="4"/>
  <c r="B100" i="4" s="1"/>
  <c r="C79" i="4"/>
  <c r="B79" i="4" s="1"/>
  <c r="C23" i="4"/>
  <c r="B23" i="4" s="1"/>
  <c r="C24" i="4"/>
  <c r="B24" i="4" s="1"/>
  <c r="C26" i="4"/>
  <c r="B26" i="4" s="1"/>
  <c r="C30" i="4"/>
  <c r="B30" i="4" s="1"/>
  <c r="C34" i="4"/>
  <c r="B34" i="4" s="1"/>
  <c r="C109" i="4"/>
  <c r="B109" i="4" s="1"/>
  <c r="C105" i="4"/>
  <c r="B105" i="4" s="1"/>
  <c r="C101" i="4"/>
  <c r="B101" i="4" s="1"/>
  <c r="C97" i="4"/>
  <c r="B97" i="4" s="1"/>
  <c r="C93" i="4"/>
  <c r="B93" i="4" s="1"/>
  <c r="C88" i="4"/>
  <c r="B88" i="4" s="1"/>
  <c r="C84" i="4"/>
  <c r="B84" i="4" s="1"/>
  <c r="C80" i="4"/>
  <c r="B80" i="4" s="1"/>
  <c r="C76" i="4"/>
  <c r="B76" i="4" s="1"/>
  <c r="C71" i="4"/>
  <c r="B71" i="4" s="1"/>
  <c r="C67" i="4"/>
  <c r="B67" i="4" s="1"/>
  <c r="C63" i="4"/>
  <c r="B63" i="4" s="1"/>
  <c r="C59" i="4"/>
  <c r="B59" i="4" s="1"/>
  <c r="C49" i="4"/>
  <c r="B49" i="4" s="1"/>
  <c r="C52" i="4"/>
  <c r="B52" i="4" s="1"/>
  <c r="C48" i="4"/>
  <c r="B48" i="4" s="1"/>
  <c r="C44" i="4"/>
  <c r="C40" i="4"/>
  <c r="B40" i="4" s="1"/>
  <c r="C55" i="4"/>
  <c r="B55" i="4" s="1"/>
  <c r="C51" i="4"/>
  <c r="B51" i="4" s="1"/>
  <c r="C47" i="4"/>
  <c r="B47" i="4" s="1"/>
  <c r="C43" i="4"/>
  <c r="B43" i="4" s="1"/>
  <c r="C39" i="4"/>
  <c r="B39" i="4" s="1"/>
  <c r="G25" i="8"/>
  <c r="E25" i="8"/>
  <c r="H25" i="8"/>
  <c r="F25" i="8"/>
  <c r="C17" i="4"/>
  <c r="B16" i="4"/>
  <c r="J4" i="8"/>
  <c r="B17" i="4" l="1"/>
  <c r="D14" i="4"/>
  <c r="B44" i="4"/>
  <c r="E15" i="4"/>
  <c r="E14" i="4"/>
  <c r="C18" i="4"/>
  <c r="E18" i="4"/>
  <c r="F18" i="4"/>
  <c r="D18" i="4"/>
  <c r="E17" i="4"/>
  <c r="F16" i="4"/>
  <c r="F17" i="4"/>
  <c r="C16" i="4"/>
  <c r="D17" i="4"/>
  <c r="F15" i="4"/>
  <c r="D16" i="4"/>
  <c r="F14" i="4"/>
  <c r="D15" i="4"/>
  <c r="J24" i="8"/>
  <c r="B14" i="4"/>
  <c r="K24" i="8"/>
  <c r="E16" i="4"/>
  <c r="L24" i="8"/>
  <c r="C15" i="4"/>
  <c r="C14" i="4"/>
  <c r="B18" i="4"/>
  <c r="D13" i="4"/>
  <c r="H26" i="8"/>
  <c r="E5" i="4"/>
  <c r="F3" i="4"/>
  <c r="F8" i="8"/>
  <c r="C12" i="4"/>
  <c r="F6" i="4"/>
  <c r="H8" i="8"/>
  <c r="F14" i="8"/>
  <c r="G4" i="8"/>
  <c r="B2" i="4"/>
  <c r="E14" i="8"/>
  <c r="E4" i="8"/>
  <c r="E7" i="4"/>
  <c r="G17" i="8"/>
  <c r="I7" i="8"/>
  <c r="D5" i="4"/>
  <c r="G26" i="8"/>
  <c r="F4" i="8"/>
  <c r="E13" i="4"/>
  <c r="H27" i="8"/>
  <c r="D10" i="4"/>
  <c r="E26" i="8"/>
  <c r="F8" i="4"/>
  <c r="E6" i="4"/>
  <c r="H7" i="8"/>
  <c r="E3" i="4"/>
  <c r="F7" i="8"/>
  <c r="D9" i="4"/>
  <c r="H16" i="8"/>
  <c r="J6" i="8"/>
  <c r="D3" i="4"/>
  <c r="F6" i="8"/>
  <c r="G14" i="8"/>
  <c r="E11" i="4"/>
  <c r="F27" i="8"/>
  <c r="F12" i="4"/>
  <c r="G28" i="8"/>
  <c r="F5" i="4"/>
  <c r="E8" i="4"/>
  <c r="B10" i="4"/>
  <c r="E24" i="8"/>
  <c r="C7" i="4"/>
  <c r="G15" i="8"/>
  <c r="I5" i="8"/>
  <c r="C9" i="4"/>
  <c r="H15" i="8"/>
  <c r="J5" i="8"/>
  <c r="C3" i="4"/>
  <c r="F5" i="8"/>
  <c r="E4" i="4"/>
  <c r="F17" i="8"/>
  <c r="G7" i="8"/>
  <c r="H5" i="8"/>
  <c r="F13" i="4"/>
  <c r="H28" i="8"/>
  <c r="F10" i="4"/>
  <c r="E28" i="8"/>
  <c r="E10" i="4"/>
  <c r="E27" i="8"/>
  <c r="F4" i="4"/>
  <c r="F18" i="8"/>
  <c r="G8" i="8"/>
  <c r="B6" i="4"/>
  <c r="H4" i="8"/>
  <c r="F2" i="4"/>
  <c r="E18" i="8"/>
  <c r="E8" i="8"/>
  <c r="E2" i="4"/>
  <c r="E17" i="8"/>
  <c r="E7" i="8"/>
  <c r="H14" i="8"/>
  <c r="B5" i="4"/>
  <c r="C11" i="4"/>
  <c r="E9" i="4"/>
  <c r="H17" i="8"/>
  <c r="J7" i="8"/>
  <c r="C8" i="4"/>
  <c r="C5" i="4"/>
  <c r="F7" i="4"/>
  <c r="G18" i="8"/>
  <c r="I8" i="8"/>
  <c r="B11" i="4"/>
  <c r="F24" i="8"/>
  <c r="F11" i="4"/>
  <c r="F28" i="8"/>
  <c r="B13" i="4"/>
  <c r="H24" i="8"/>
  <c r="D6" i="4"/>
  <c r="H6" i="8"/>
  <c r="D8" i="4"/>
  <c r="E12" i="4"/>
  <c r="G27" i="8"/>
  <c r="C13" i="4"/>
  <c r="E15" i="8"/>
  <c r="E5" i="8"/>
  <c r="F9" i="4"/>
  <c r="H18" i="8"/>
  <c r="J8" i="8"/>
  <c r="D11" i="4"/>
  <c r="F26" i="8"/>
  <c r="B12" i="4"/>
  <c r="G24" i="8"/>
  <c r="B8" i="4"/>
  <c r="D2" i="4"/>
  <c r="E16" i="8"/>
  <c r="E6" i="8"/>
  <c r="D7" i="4"/>
  <c r="G16" i="8"/>
  <c r="I6" i="8"/>
  <c r="D4" i="4"/>
  <c r="F16" i="8"/>
  <c r="G6" i="8"/>
  <c r="C10" i="4"/>
  <c r="C4" i="4"/>
  <c r="F15" i="8"/>
  <c r="B4" i="4"/>
  <c r="B7" i="4"/>
  <c r="I4" i="8"/>
  <c r="B9" i="4"/>
  <c r="L14" i="10" l="1"/>
  <c r="L4" i="10"/>
  <c r="Q14" i="10"/>
  <c r="J14" i="10"/>
  <c r="J4" i="10"/>
  <c r="O14" i="10"/>
  <c r="M4" i="10"/>
  <c r="P14" i="10"/>
  <c r="N4" i="10"/>
  <c r="L24" i="10"/>
  <c r="N14" i="10"/>
  <c r="E23" i="8"/>
  <c r="K24" i="10"/>
  <c r="H23" i="8"/>
  <c r="M14" i="10"/>
  <c r="G5" i="8"/>
  <c r="J23" i="8"/>
  <c r="K23" i="8"/>
  <c r="G23" i="8"/>
  <c r="L23" i="8"/>
  <c r="B15" i="4"/>
  <c r="C6" i="4"/>
  <c r="D12" i="4"/>
  <c r="E13" i="8"/>
  <c r="E3" i="8"/>
  <c r="H13" i="8"/>
  <c r="G13" i="8"/>
  <c r="F13" i="8"/>
  <c r="B3" i="4"/>
  <c r="H3" i="8"/>
  <c r="J3" i="8"/>
  <c r="I3" i="8"/>
  <c r="G3" i="8"/>
  <c r="M24" i="10" l="1"/>
  <c r="K14" i="10"/>
  <c r="K4" i="10"/>
  <c r="J24" i="10"/>
  <c r="F23" i="8"/>
  <c r="F3" i="8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<sst xmlns="http://schemas.openxmlformats.org/spreadsheetml/2006/main" count="6998" uniqueCount="147">
  <si>
    <t>South/equatorial  Window</t>
  </si>
  <si>
    <t>North /non equatorial window</t>
  </si>
  <si>
    <t>East/west window</t>
  </si>
  <si>
    <t>Light tube</t>
  </si>
  <si>
    <t>Skilight</t>
  </si>
  <si>
    <t>Operable windows</t>
  </si>
  <si>
    <t>Solar chimneys</t>
  </si>
  <si>
    <t>Solar access</t>
  </si>
  <si>
    <t>PV on roofs</t>
  </si>
  <si>
    <t>PV on facades</t>
  </si>
  <si>
    <t>PV in neighborhood surfaces</t>
  </si>
  <si>
    <t>Semi-transparent PV</t>
  </si>
  <si>
    <t>PV/thermal technologies</t>
  </si>
  <si>
    <t>PV+heat pump</t>
  </si>
  <si>
    <t>STC on Facades </t>
  </si>
  <si>
    <t>STC on roofs</t>
  </si>
  <si>
    <t>STC in neighborhoods</t>
  </si>
  <si>
    <t>anonymous</t>
  </si>
  <si>
    <t>need deep renovation</t>
  </si>
  <si>
    <t>need some renovation</t>
  </si>
  <si>
    <t>hard</t>
  </si>
  <si>
    <t>Medium</t>
  </si>
  <si>
    <t>high /Medium</t>
  </si>
  <si>
    <t>easy</t>
  </si>
  <si>
    <t>High</t>
  </si>
  <si>
    <t>Medium/low</t>
  </si>
  <si>
    <t>Low</t>
  </si>
  <si>
    <t>not possible</t>
  </si>
  <si>
    <t>Column1</t>
  </si>
  <si>
    <t xml:space="preserve">Implementation in  existing buildings and neighborhoods
</t>
  </si>
  <si>
    <t>Majority</t>
  </si>
  <si>
    <t>Score</t>
  </si>
  <si>
    <t>High/Medium</t>
  </si>
  <si>
    <t>Medium/Low</t>
  </si>
  <si>
    <t>Adoption</t>
  </si>
  <si>
    <t>COST</t>
  </si>
  <si>
    <t>Acceptance</t>
  </si>
  <si>
    <t>Environmental impact</t>
  </si>
  <si>
    <t>Feasibility: accessibility</t>
  </si>
  <si>
    <t>Feasibility: cost</t>
  </si>
  <si>
    <t>Accessibility</t>
  </si>
  <si>
    <t>Passive</t>
  </si>
  <si>
    <t>Active</t>
  </si>
  <si>
    <t>Daylight</t>
  </si>
  <si>
    <t>Passive heating</t>
  </si>
  <si>
    <t>Passive cooling</t>
  </si>
  <si>
    <t>Electrical generation</t>
  </si>
  <si>
    <t>Thermal generation</t>
  </si>
  <si>
    <t>Strategies</t>
  </si>
  <si>
    <t>Combined Elec+Ther</t>
  </si>
  <si>
    <t>Energy Efficiency</t>
  </si>
  <si>
    <t>Overall Score</t>
  </si>
  <si>
    <t>Column2</t>
  </si>
  <si>
    <t>Solar strategy 1</t>
  </si>
  <si>
    <t>Solar strategy 2</t>
  </si>
  <si>
    <t>Solar strategy 3</t>
  </si>
  <si>
    <t>Solar strategy 4</t>
  </si>
  <si>
    <t>Solar strategy 5</t>
  </si>
  <si>
    <t>Solar strategy 6</t>
  </si>
  <si>
    <t>Solar strategy 7</t>
  </si>
  <si>
    <t>Solar strategy 8</t>
  </si>
  <si>
    <t>Solar strategy category</t>
  </si>
  <si>
    <t>Implementation in  existing buildings and neighborhoods</t>
  </si>
  <si>
    <t>Easy</t>
  </si>
  <si>
    <t>Need some renovation</t>
  </si>
  <si>
    <t>Need deep renovation</t>
  </si>
  <si>
    <t>Hard</t>
  </si>
  <si>
    <t>Not possible</t>
  </si>
  <si>
    <t>Adoption Score</t>
  </si>
  <si>
    <t>South/equatorial  window</t>
  </si>
  <si>
    <t>STC on facades </t>
  </si>
  <si>
    <t>Solar Strategy Type</t>
  </si>
  <si>
    <t>Energy efficiency</t>
  </si>
  <si>
    <t>Solar strategies implementation in  existing buildings and neighborhoods</t>
  </si>
  <si>
    <t>Total energy consumption</t>
  </si>
  <si>
    <t>Net zero energy neighborhoods</t>
  </si>
  <si>
    <t>Low operational cost</t>
  </si>
  <si>
    <t>Low/Net zero carbon</t>
  </si>
  <si>
    <t>Composite objectives options</t>
  </si>
  <si>
    <t>Select Composite Objective (above list)</t>
  </si>
  <si>
    <t>Strategy</t>
  </si>
  <si>
    <t>Implementation in exisiting building and neighborhoods</t>
  </si>
  <si>
    <t>Skylight</t>
  </si>
  <si>
    <t>NEW</t>
  </si>
  <si>
    <t>high/medium</t>
  </si>
  <si>
    <t>low</t>
  </si>
  <si>
    <t>medium/low</t>
  </si>
  <si>
    <t>medium</t>
  </si>
  <si>
    <t>high</t>
  </si>
  <si>
    <t>higih</t>
  </si>
  <si>
    <t>medium/</t>
  </si>
  <si>
    <t>meidum</t>
  </si>
  <si>
    <t>New</t>
  </si>
  <si>
    <t>Climate</t>
  </si>
  <si>
    <t>easy, depending on other constraints (e.g. cost)</t>
  </si>
  <si>
    <t>Existing</t>
  </si>
  <si>
    <t>Very cold</t>
  </si>
  <si>
    <t>Cold</t>
  </si>
  <si>
    <t>Hot</t>
  </si>
  <si>
    <t>Very hot</t>
  </si>
  <si>
    <t>Moderate</t>
  </si>
  <si>
    <t>Solar Strategy Single Objectives</t>
  </si>
  <si>
    <t>Select Type</t>
  </si>
  <si>
    <t>Select Climate</t>
  </si>
  <si>
    <t xml:space="preserve">Adoption Score </t>
  </si>
  <si>
    <t>Need some renovation/easy</t>
  </si>
  <si>
    <t>Need some/deep renovation</t>
  </si>
  <si>
    <t>Need deep renovation/hard</t>
  </si>
  <si>
    <t>Easy, depending on other constraints (e.g. cost)</t>
  </si>
  <si>
    <t>Moderate/Easy, depending on other constraints (e.g. cost)</t>
  </si>
  <si>
    <t>Moderate/Hard</t>
  </si>
  <si>
    <t>Easy/Easy, depending on other constraints (e.g. cost)</t>
  </si>
  <si>
    <t>Hard/Not possible</t>
  </si>
  <si>
    <t>Select Neighborhood Type</t>
  </si>
  <si>
    <t>Adoption Score (10 point scale)</t>
  </si>
  <si>
    <t>Implementation in New building and neighborhoods</t>
  </si>
  <si>
    <t>VERY COLD/COLD</t>
  </si>
  <si>
    <t>MODERATE</t>
  </si>
  <si>
    <t>VERY HOT</t>
  </si>
  <si>
    <t>Weighted Score</t>
  </si>
  <si>
    <t>Rounded off Weighted Score</t>
  </si>
  <si>
    <t>Outcome</t>
  </si>
  <si>
    <t>Solar Strategy</t>
  </si>
  <si>
    <t>Very Cold/Cold</t>
  </si>
  <si>
    <t>Select Objective</t>
  </si>
  <si>
    <t xml:space="preserve">Composite </t>
  </si>
  <si>
    <t>Single</t>
  </si>
  <si>
    <t>Select Single Objective (above list)</t>
  </si>
  <si>
    <t>Single Obj Options</t>
  </si>
  <si>
    <t xml:space="preserve">Set weights to criteria </t>
  </si>
  <si>
    <t>Total (Must be Equal to 1)</t>
  </si>
  <si>
    <t>Error!</t>
  </si>
  <si>
    <t>Enter Weight (0 to 1)</t>
  </si>
  <si>
    <t>* All the fields of user selection are highlighted in "green" color</t>
  </si>
  <si>
    <t>Composite Objectives Options</t>
  </si>
  <si>
    <t>Solar Strategy Single Objectives Options</t>
  </si>
  <si>
    <t>Net zero energy</t>
  </si>
  <si>
    <t xml:space="preserve">Net zero energy </t>
  </si>
  <si>
    <t>Objective Selection</t>
  </si>
  <si>
    <t>OUTPUT</t>
  </si>
  <si>
    <t>Feasibility: cost (Desirable Output State: "Low")</t>
  </si>
  <si>
    <t>Feasibility: accessibility (Desirable Output State: "High")</t>
  </si>
  <si>
    <t>Positive environmental impact (Desirable Output State: "High")</t>
  </si>
  <si>
    <t>Acceptance (Desirable Output State: "High")</t>
  </si>
  <si>
    <t>Implementation (Desirable Output State: "Easy")</t>
  </si>
  <si>
    <t>Solar strategies implementation in existing buildings and neighborhoods</t>
  </si>
  <si>
    <t>Solar Neighborhood Decision Making Tool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</si>
</sst>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1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sz val="7"/>
      <color rgb="FF212121"/>
      <name val="Segoe UI"/>
      <family val="2"/>
    </font>
    <font>
      <b/>
      <sz val="10"/>
      <color rgb="FF212121"/>
      <name val="Segoe UI"/>
      <family val="2"/>
    </font>
    <font>
      <b/>
      <sz val="11"/>
      <color rgb="FF212121"/>
      <name val="Segoe UI"/>
      <family val="2"/>
    </font>
    <font>
      <b/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0"/>
      <name val="Arial Narrow"/>
      <family val="2"/>
    </font>
    <font>
      <b/>
      <sz val="14"/>
      <color theme="1"/>
      <name val="Arial Narrow"/>
      <family val="2"/>
    </font>
    <font>
      <b/>
      <sz val="11"/>
      <color theme="1"/>
      <name val="Arial Narrow"/>
      <family val="2"/>
    </font>
    <font>
      <b/>
      <i/>
      <sz val="11"/>
      <color theme="1"/>
      <name val="Arial Narrow"/>
      <family val="2"/>
    </font>
    <font>
      <i/>
      <sz val="11"/>
      <color theme="1"/>
      <name val="Arial Narrow"/>
      <family val="2"/>
    </font>
    <font>
      <b/>
      <sz val="12"/>
      <color rgb="FF000000"/>
      <name val="Arial Narrow"/>
      <family val="2"/>
    </font>
    <font>
      <b/>
      <sz val="14"/>
      <name val="Calibri"/>
      <family val="2"/>
      <scheme val="minor"/>
    </font>
    <font>
      <b/>
      <sz val="14"/>
      <color theme="0"/>
      <name val="Arial Narrow"/>
      <family val="2"/>
    </font>
    <font>
      <b/>
      <sz val="11"/>
      <color theme="0"/>
      <name val="Arial Narrow"/>
      <family val="2"/>
    </font>
    <font>
      <sz val="12"/>
      <name val="Arial Narrow"/>
      <family val="2"/>
    </font>
    <font>
      <sz val="12"/>
      <color theme="1"/>
      <name val="Arial Narrow"/>
      <family val="2"/>
    </font>
    <font>
      <b/>
      <sz val="12"/>
      <name val="Arial Narrow"/>
      <family val="2"/>
    </font>
    <font>
      <b/>
      <sz val="18"/>
      <color theme="0"/>
      <name val="Arial Narrow"/>
      <family val="2"/>
    </font>
    <font>
      <b/>
      <sz val="12"/>
      <color theme="1"/>
      <name val="Arial Narrow"/>
      <family val="2"/>
    </font>
    <font>
      <sz val="14"/>
      <color theme="1"/>
      <name val="Calibri"/>
      <family val="2"/>
      <scheme val="minor"/>
    </font>
    <font>
      <b/>
      <i/>
      <sz val="14"/>
      <color theme="1"/>
      <name val="Arial Narrow"/>
      <family val="2"/>
    </font>
    <font>
      <sz val="11"/>
      <name val="Calibri"/>
      <family val="2"/>
      <scheme val="minor"/>
    </font>
    <font>
      <b/>
      <i/>
      <sz val="14"/>
      <color theme="1"/>
      <name val="Arial Narrow"/>
      <family val="2"/>
    </font>
    <font>
      <sz val="14"/>
      <color theme="1"/>
      <name val="Arial Narrow"/>
      <family val="2"/>
    </font>
    <font>
      <b/>
      <sz val="24"/>
      <color theme="0"/>
      <name val="Arial Narrow"/>
      <family val="2"/>
    </font>
    <font>
      <sz val="11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name val="Arial Narrow"/>
      <family val="2"/>
    </font>
    <font>
      <b/>
      <sz val="14"/>
      <name val="Arial Narrow"/>
      <family val="2"/>
    </font>
    <font>
      <sz val="11"/>
      <color rgb="FF9C0006"/>
      <name val="Calibri"/>
      <family val="2"/>
      <scheme val="minor"/>
    </font>
    <font>
      <sz val="14"/>
      <color theme="0"/>
      <name val="Arial Narrow"/>
      <family val="2"/>
    </font>
    <font>
      <b/>
      <sz val="14"/>
      <color rgb="FF9C0006"/>
      <name val="Arial Narrow"/>
      <family val="2"/>
    </font>
    <font>
      <b/>
      <sz val="16"/>
      <color theme="0"/>
      <name val="Arial Narrow"/>
      <family val="2"/>
    </font>
    <font>
      <sz val="11"/>
      <color theme="1"/>
      <name val="Arial Narrow"/>
      <family val="2"/>
    </font>
  </fonts>
  <fills count="33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theme="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theme="4" tint="0.79998168889431442"/>
      </patternFill>
    </fill>
    <fill>
      <patternFill patternType="solid">
        <fgColor rgb="FFFFFFFF"/>
        <bgColor indexed="64"/>
      </patternFill>
    </fill>
    <fill>
      <patternFill patternType="solid">
        <fgColor rgb="FFF8F8F8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/>
      </patternFill>
    </fill>
    <fill>
      <patternFill patternType="solid">
        <fgColor theme="0" tint="-0.14999847407452621"/>
        <bgColor theme="4"/>
      </patternFill>
    </fill>
    <fill>
      <patternFill patternType="solid">
        <fgColor theme="0" tint="-4.9989318521683403E-2"/>
        <bgColor theme="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theme="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4"/>
      </patternFill>
    </fill>
    <fill>
      <patternFill patternType="solid">
        <fgColor rgb="FF00B05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theme="4"/>
      </patternFill>
    </fill>
    <fill>
      <patternFill patternType="solid">
        <fgColor rgb="FFF3DBFD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39997558519241921"/>
        <bgColor theme="4"/>
      </patternFill>
    </fill>
    <fill>
      <patternFill patternType="solid">
        <fgColor theme="2"/>
        <bgColor indexed="64"/>
      </patternFill>
    </fill>
    <fill>
      <patternFill patternType="solid">
        <fgColor rgb="FFFFC7CE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1"/>
        <bgColor indexed="64"/>
      </patternFill>
    </fill>
  </fills>
  <borders count="51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 style="medium">
        <color rgb="FFE1E1E1"/>
      </right>
      <top style="medium">
        <color rgb="FF212121"/>
      </top>
      <bottom/>
      <diagonal/>
    </border>
    <border>
      <left style="medium">
        <color rgb="FFE1E1E1"/>
      </left>
      <right style="medium">
        <color rgb="FFE1E1E1"/>
      </right>
      <top style="medium">
        <color rgb="FFE1E1E1"/>
      </top>
      <bottom/>
      <diagonal/>
    </border>
    <border>
      <left/>
      <right style="medium">
        <color rgb="FFE1E1E1"/>
      </right>
      <top style="medium">
        <color rgb="FFE1E1E1"/>
      </top>
      <bottom/>
      <diagonal/>
    </border>
    <border>
      <left style="medium">
        <color rgb="FFE1E1E1"/>
      </left>
      <right style="medium">
        <color rgb="FFE1E1E1"/>
      </right>
      <top style="medium">
        <color rgb="FFE1E1E1"/>
      </top>
      <bottom style="medium">
        <color rgb="FFE1E1E1"/>
      </bottom>
      <diagonal/>
    </border>
    <border>
      <left/>
      <right style="medium">
        <color rgb="FFE1E1E1"/>
      </right>
      <top style="medium">
        <color rgb="FFE1E1E1"/>
      </top>
      <bottom style="medium">
        <color rgb="FFE1E1E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/>
      <bottom style="thin">
        <color theme="4" tint="0.39997558519241921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6" fillId="29" borderId="0" applyNumberFormat="0" applyBorder="0" applyAlignment="0" applyProtection="0"/>
  </cellStyleXfs>
  <cellXfs count="187">
    <xf numFmtId="0" fontId="0" fillId="0" borderId="0" xfId="0"/>
    <xf numFmtId="0" fontId="2" fillId="0" borderId="0" xfId="0" applyFont="1" applyAlignment="1">
      <alignment horizontal="center" vertical="top" wrapText="1"/>
    </xf>
    <xf numFmtId="0" fontId="1" fillId="2" borderId="2" xfId="0" applyFont="1" applyFill="1" applyBorder="1"/>
    <xf numFmtId="0" fontId="0" fillId="3" borderId="2" xfId="0" applyFill="1" applyBorder="1"/>
    <xf numFmtId="0" fontId="0" fillId="0" borderId="2" xfId="0" applyBorder="1"/>
    <xf numFmtId="0" fontId="1" fillId="0" borderId="2" xfId="0" applyFont="1" applyBorder="1"/>
    <xf numFmtId="0" fontId="2" fillId="5" borderId="0" xfId="0" applyFont="1" applyFill="1" applyAlignment="1">
      <alignment vertical="top"/>
    </xf>
    <xf numFmtId="0" fontId="2" fillId="5" borderId="0" xfId="0" applyFont="1" applyFill="1" applyAlignment="1">
      <alignment horizontal="center" vertical="top" wrapText="1"/>
    </xf>
    <xf numFmtId="0" fontId="0" fillId="6" borderId="2" xfId="0" applyFill="1" applyBorder="1"/>
    <xf numFmtId="0" fontId="0" fillId="5" borderId="2" xfId="0" applyFill="1" applyBorder="1"/>
    <xf numFmtId="0" fontId="0" fillId="5" borderId="0" xfId="0" applyFill="1"/>
    <xf numFmtId="0" fontId="4" fillId="4" borderId="2" xfId="0" applyFont="1" applyFill="1" applyBorder="1"/>
    <xf numFmtId="0" fontId="6" fillId="7" borderId="4" xfId="0" applyFont="1" applyFill="1" applyBorder="1" applyAlignment="1">
      <alignment vertical="center" wrapText="1"/>
    </xf>
    <xf numFmtId="0" fontId="6" fillId="8" borderId="5" xfId="0" applyFont="1" applyFill="1" applyBorder="1" applyAlignment="1">
      <alignment vertical="center" wrapText="1"/>
    </xf>
    <xf numFmtId="0" fontId="6" fillId="8" borderId="6" xfId="0" applyFont="1" applyFill="1" applyBorder="1" applyAlignment="1">
      <alignment vertical="center" wrapText="1"/>
    </xf>
    <xf numFmtId="0" fontId="6" fillId="7" borderId="5" xfId="0" applyFont="1" applyFill="1" applyBorder="1" applyAlignment="1">
      <alignment vertical="center" wrapText="1"/>
    </xf>
    <xf numFmtId="0" fontId="6" fillId="7" borderId="6" xfId="0" applyFont="1" applyFill="1" applyBorder="1" applyAlignment="1">
      <alignment vertical="center" wrapText="1"/>
    </xf>
    <xf numFmtId="0" fontId="6" fillId="8" borderId="7" xfId="0" applyFont="1" applyFill="1" applyBorder="1" applyAlignment="1">
      <alignment vertical="center" wrapText="1"/>
    </xf>
    <xf numFmtId="0" fontId="6" fillId="8" borderId="8" xfId="0" applyFont="1" applyFill="1" applyBorder="1" applyAlignment="1">
      <alignment vertical="center" wrapText="1"/>
    </xf>
    <xf numFmtId="0" fontId="1" fillId="5" borderId="2" xfId="0" applyFont="1" applyFill="1" applyBorder="1"/>
    <xf numFmtId="0" fontId="9" fillId="4" borderId="2" xfId="0" applyFont="1" applyFill="1" applyBorder="1"/>
    <xf numFmtId="1" fontId="4" fillId="0" borderId="2" xfId="0" applyNumberFormat="1" applyFont="1" applyBorder="1" applyAlignment="1">
      <alignment horizontal="center"/>
    </xf>
    <xf numFmtId="1" fontId="4" fillId="5" borderId="2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/>
    <xf numFmtId="0" fontId="4" fillId="2" borderId="2" xfId="0" applyFont="1" applyFill="1" applyBorder="1"/>
    <xf numFmtId="0" fontId="4" fillId="2" borderId="0" xfId="0" applyFont="1" applyFill="1"/>
    <xf numFmtId="0" fontId="2" fillId="0" borderId="0" xfId="0" applyFont="1"/>
    <xf numFmtId="0" fontId="10" fillId="0" borderId="0" xfId="0" applyFont="1"/>
    <xf numFmtId="0" fontId="0" fillId="9" borderId="0" xfId="0" applyFill="1"/>
    <xf numFmtId="0" fontId="11" fillId="2" borderId="2" xfId="0" applyFont="1" applyFill="1" applyBorder="1"/>
    <xf numFmtId="0" fontId="11" fillId="2" borderId="3" xfId="0" applyFont="1" applyFill="1" applyBorder="1"/>
    <xf numFmtId="0" fontId="12" fillId="10" borderId="0" xfId="0" applyFont="1" applyFill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3" fillId="9" borderId="0" xfId="0" applyFont="1" applyFill="1" applyAlignment="1">
      <alignment horizontal="center"/>
    </xf>
    <xf numFmtId="0" fontId="14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15" fillId="0" borderId="0" xfId="0" applyFont="1"/>
    <xf numFmtId="2" fontId="16" fillId="0" borderId="0" xfId="0" applyNumberFormat="1" applyFont="1" applyAlignment="1">
      <alignment horizontal="center"/>
    </xf>
    <xf numFmtId="1" fontId="3" fillId="0" borderId="2" xfId="0" applyNumberFormat="1" applyFont="1" applyBorder="1" applyAlignment="1">
      <alignment horizontal="center"/>
    </xf>
    <xf numFmtId="0" fontId="2" fillId="12" borderId="0" xfId="0" applyFont="1" applyFill="1"/>
    <xf numFmtId="0" fontId="10" fillId="12" borderId="0" xfId="0" applyFont="1" applyFill="1"/>
    <xf numFmtId="0" fontId="4" fillId="13" borderId="0" xfId="0" applyFont="1" applyFill="1"/>
    <xf numFmtId="0" fontId="0" fillId="12" borderId="0" xfId="0" applyFill="1"/>
    <xf numFmtId="0" fontId="4" fillId="14" borderId="2" xfId="0" applyFont="1" applyFill="1" applyBorder="1"/>
    <xf numFmtId="0" fontId="4" fillId="15" borderId="2" xfId="0" applyFont="1" applyFill="1" applyBorder="1"/>
    <xf numFmtId="0" fontId="0" fillId="11" borderId="0" xfId="0" applyFill="1"/>
    <xf numFmtId="0" fontId="18" fillId="2" borderId="1" xfId="0" applyFont="1" applyFill="1" applyBorder="1"/>
    <xf numFmtId="0" fontId="19" fillId="2" borderId="0" xfId="0" applyFont="1" applyFill="1"/>
    <xf numFmtId="0" fontId="12" fillId="18" borderId="0" xfId="0" applyFont="1" applyFill="1" applyAlignment="1">
      <alignment vertical="center"/>
    </xf>
    <xf numFmtId="0" fontId="12" fillId="16" borderId="0" xfId="0" applyFont="1" applyFill="1" applyAlignment="1">
      <alignment vertical="center"/>
    </xf>
    <xf numFmtId="0" fontId="20" fillId="19" borderId="2" xfId="0" applyFont="1" applyFill="1" applyBorder="1"/>
    <xf numFmtId="0" fontId="21" fillId="16" borderId="2" xfId="0" applyFont="1" applyFill="1" applyBorder="1"/>
    <xf numFmtId="0" fontId="22" fillId="17" borderId="0" xfId="0" applyFont="1" applyFill="1"/>
    <xf numFmtId="0" fontId="24" fillId="21" borderId="9" xfId="0" applyFont="1" applyFill="1" applyBorder="1"/>
    <xf numFmtId="0" fontId="18" fillId="2" borderId="10" xfId="0" applyFont="1" applyFill="1" applyBorder="1" applyAlignment="1">
      <alignment wrapText="1"/>
    </xf>
    <xf numFmtId="0" fontId="8" fillId="5" borderId="0" xfId="0" applyFont="1" applyFill="1" applyAlignment="1">
      <alignment vertical="center"/>
    </xf>
    <xf numFmtId="0" fontId="7" fillId="5" borderId="0" xfId="0" applyFont="1" applyFill="1" applyAlignment="1">
      <alignment vertical="center"/>
    </xf>
    <xf numFmtId="0" fontId="8" fillId="5" borderId="0" xfId="0" applyFont="1" applyFill="1"/>
    <xf numFmtId="0" fontId="1" fillId="2" borderId="9" xfId="0" applyFont="1" applyFill="1" applyBorder="1"/>
    <xf numFmtId="1" fontId="1" fillId="2" borderId="9" xfId="0" applyNumberFormat="1" applyFont="1" applyFill="1" applyBorder="1"/>
    <xf numFmtId="1" fontId="0" fillId="0" borderId="0" xfId="0" applyNumberFormat="1"/>
    <xf numFmtId="0" fontId="2" fillId="0" borderId="9" xfId="0" applyFont="1" applyBorder="1" applyAlignment="1">
      <alignment vertical="top"/>
    </xf>
    <xf numFmtId="0" fontId="2" fillId="0" borderId="9" xfId="0" applyFont="1" applyBorder="1" applyAlignment="1">
      <alignment horizontal="center" vertical="top" wrapText="1"/>
    </xf>
    <xf numFmtId="0" fontId="27" fillId="0" borderId="9" xfId="0" applyFont="1" applyBorder="1"/>
    <xf numFmtId="0" fontId="1" fillId="12" borderId="2" xfId="0" applyFont="1" applyFill="1" applyBorder="1"/>
    <xf numFmtId="0" fontId="1" fillId="2" borderId="3" xfId="0" applyFont="1" applyFill="1" applyBorder="1"/>
    <xf numFmtId="0" fontId="4" fillId="15" borderId="3" xfId="0" applyFont="1" applyFill="1" applyBorder="1"/>
    <xf numFmtId="0" fontId="0" fillId="3" borderId="0" xfId="0" applyFill="1"/>
    <xf numFmtId="0" fontId="21" fillId="19" borderId="2" xfId="0" applyFont="1" applyFill="1" applyBorder="1"/>
    <xf numFmtId="1" fontId="4" fillId="0" borderId="2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164" fontId="2" fillId="0" borderId="0" xfId="0" applyNumberFormat="1" applyFont="1" applyAlignment="1">
      <alignment horizontal="center" vertical="center" wrapText="1"/>
    </xf>
    <xf numFmtId="2" fontId="27" fillId="0" borderId="9" xfId="0" applyNumberFormat="1" applyFont="1" applyBorder="1" applyAlignment="1">
      <alignment horizontal="center"/>
    </xf>
    <xf numFmtId="2" fontId="4" fillId="0" borderId="9" xfId="0" applyNumberFormat="1" applyFont="1" applyBorder="1" applyAlignment="1">
      <alignment horizontal="center"/>
    </xf>
    <xf numFmtId="164" fontId="2" fillId="0" borderId="0" xfId="0" applyNumberFormat="1" applyFont="1" applyAlignment="1">
      <alignment horizontal="center" vertical="top" wrapText="1"/>
    </xf>
    <xf numFmtId="0" fontId="0" fillId="6" borderId="11" xfId="0" applyFill="1" applyBorder="1"/>
    <xf numFmtId="0" fontId="0" fillId="24" borderId="12" xfId="0" applyFill="1" applyBorder="1"/>
    <xf numFmtId="164" fontId="2" fillId="5" borderId="0" xfId="0" applyNumberFormat="1" applyFont="1" applyFill="1" applyAlignment="1">
      <alignment horizontal="center" vertical="top" wrapText="1"/>
    </xf>
    <xf numFmtId="0" fontId="29" fillId="0" borderId="0" xfId="0" applyFont="1"/>
    <xf numFmtId="0" fontId="2" fillId="26" borderId="0" xfId="0" applyFont="1" applyFill="1"/>
    <xf numFmtId="0" fontId="4" fillId="27" borderId="2" xfId="0" applyFont="1" applyFill="1" applyBorder="1"/>
    <xf numFmtId="0" fontId="4" fillId="27" borderId="0" xfId="0" applyFont="1" applyFill="1"/>
    <xf numFmtId="0" fontId="0" fillId="26" borderId="0" xfId="0" applyFill="1"/>
    <xf numFmtId="0" fontId="17" fillId="13" borderId="0" xfId="0" applyFont="1" applyFill="1"/>
    <xf numFmtId="0" fontId="10" fillId="12" borderId="2" xfId="0" applyFont="1" applyFill="1" applyBorder="1"/>
    <xf numFmtId="0" fontId="17" fillId="13" borderId="2" xfId="0" applyFont="1" applyFill="1" applyBorder="1"/>
    <xf numFmtId="0" fontId="1" fillId="26" borderId="2" xfId="0" applyFont="1" applyFill="1" applyBorder="1"/>
    <xf numFmtId="0" fontId="0" fillId="11" borderId="2" xfId="0" applyFill="1" applyBorder="1"/>
    <xf numFmtId="0" fontId="0" fillId="11" borderId="3" xfId="0" applyFill="1" applyBorder="1"/>
    <xf numFmtId="0" fontId="0" fillId="26" borderId="2" xfId="0" applyFill="1" applyBorder="1"/>
    <xf numFmtId="0" fontId="0" fillId="9" borderId="2" xfId="0" applyFill="1" applyBorder="1"/>
    <xf numFmtId="0" fontId="0" fillId="9" borderId="3" xfId="0" applyFill="1" applyBorder="1"/>
    <xf numFmtId="0" fontId="32" fillId="12" borderId="0" xfId="0" applyFont="1" applyFill="1"/>
    <xf numFmtId="0" fontId="3" fillId="12" borderId="0" xfId="0" applyFont="1" applyFill="1"/>
    <xf numFmtId="0" fontId="31" fillId="26" borderId="0" xfId="0" applyFont="1" applyFill="1"/>
    <xf numFmtId="0" fontId="31" fillId="0" borderId="0" xfId="0" applyFont="1"/>
    <xf numFmtId="0" fontId="3" fillId="12" borderId="2" xfId="0" applyFont="1" applyFill="1" applyBorder="1"/>
    <xf numFmtId="0" fontId="3" fillId="27" borderId="2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33" fillId="12" borderId="2" xfId="0" applyFont="1" applyFill="1" applyBorder="1"/>
    <xf numFmtId="0" fontId="3" fillId="15" borderId="2" xfId="0" applyFont="1" applyFill="1" applyBorder="1"/>
    <xf numFmtId="0" fontId="3" fillId="15" borderId="3" xfId="0" applyFont="1" applyFill="1" applyBorder="1"/>
    <xf numFmtId="0" fontId="31" fillId="11" borderId="2" xfId="0" applyFont="1" applyFill="1" applyBorder="1"/>
    <xf numFmtId="0" fontId="31" fillId="11" borderId="3" xfId="0" applyFont="1" applyFill="1" applyBorder="1"/>
    <xf numFmtId="0" fontId="33" fillId="13" borderId="2" xfId="0" applyFont="1" applyFill="1" applyBorder="1"/>
    <xf numFmtId="0" fontId="31" fillId="26" borderId="2" xfId="0" applyFont="1" applyFill="1" applyBorder="1"/>
    <xf numFmtId="0" fontId="3" fillId="14" borderId="2" xfId="0" applyFont="1" applyFill="1" applyBorder="1"/>
    <xf numFmtId="0" fontId="31" fillId="9" borderId="2" xfId="0" applyFont="1" applyFill="1" applyBorder="1"/>
    <xf numFmtId="0" fontId="31" fillId="9" borderId="3" xfId="0" applyFont="1" applyFill="1" applyBorder="1"/>
    <xf numFmtId="0" fontId="32" fillId="0" borderId="0" xfId="0" applyFont="1"/>
    <xf numFmtId="0" fontId="2" fillId="0" borderId="0" xfId="0" applyFont="1" applyAlignment="1">
      <alignment horizontal="center" vertical="top"/>
    </xf>
    <xf numFmtId="0" fontId="4" fillId="0" borderId="15" xfId="0" applyFont="1" applyBorder="1" applyAlignment="1">
      <alignment vertical="top"/>
    </xf>
    <xf numFmtId="0" fontId="25" fillId="12" borderId="0" xfId="0" applyFont="1" applyFill="1"/>
    <xf numFmtId="0" fontId="18" fillId="12" borderId="0" xfId="0" applyFont="1" applyFill="1" applyAlignment="1">
      <alignment vertical="center"/>
    </xf>
    <xf numFmtId="0" fontId="24" fillId="12" borderId="0" xfId="0" applyFont="1" applyFill="1"/>
    <xf numFmtId="0" fontId="11" fillId="2" borderId="18" xfId="0" applyFont="1" applyFill="1" applyBorder="1"/>
    <xf numFmtId="0" fontId="13" fillId="0" borderId="18" xfId="0" applyFont="1" applyBorder="1" applyAlignment="1">
      <alignment horizontal="center" vertical="center" wrapText="1"/>
    </xf>
    <xf numFmtId="2" fontId="16" fillId="0" borderId="18" xfId="0" applyNumberFormat="1" applyFont="1" applyBorder="1" applyAlignment="1">
      <alignment horizontal="center" vertical="center"/>
    </xf>
    <xf numFmtId="0" fontId="0" fillId="12" borderId="18" xfId="0" applyFill="1" applyBorder="1"/>
    <xf numFmtId="0" fontId="18" fillId="22" borderId="20" xfId="0" applyFont="1" applyFill="1" applyBorder="1" applyAlignment="1">
      <alignment horizontal="center" vertical="center" wrapText="1"/>
    </xf>
    <xf numFmtId="0" fontId="12" fillId="23" borderId="21" xfId="0" applyFont="1" applyFill="1" applyBorder="1"/>
    <xf numFmtId="0" fontId="12" fillId="23" borderId="22" xfId="0" applyFont="1" applyFill="1" applyBorder="1"/>
    <xf numFmtId="0" fontId="12" fillId="23" borderId="23" xfId="0" applyFont="1" applyFill="1" applyBorder="1"/>
    <xf numFmtId="0" fontId="18" fillId="20" borderId="32" xfId="0" applyFont="1" applyFill="1" applyBorder="1" applyAlignment="1">
      <alignment horizontal="center" vertical="center"/>
    </xf>
    <xf numFmtId="0" fontId="26" fillId="28" borderId="14" xfId="0" applyFont="1" applyFill="1" applyBorder="1"/>
    <xf numFmtId="0" fontId="26" fillId="28" borderId="13" xfId="0" applyFont="1" applyFill="1" applyBorder="1"/>
    <xf numFmtId="0" fontId="28" fillId="28" borderId="33" xfId="0" applyFont="1" applyFill="1" applyBorder="1"/>
    <xf numFmtId="0" fontId="26" fillId="28" borderId="33" xfId="0" applyFont="1" applyFill="1" applyBorder="1"/>
    <xf numFmtId="0" fontId="18" fillId="20" borderId="14" xfId="0" applyFont="1" applyFill="1" applyBorder="1"/>
    <xf numFmtId="0" fontId="12" fillId="11" borderId="26" xfId="0" applyFont="1" applyFill="1" applyBorder="1" applyAlignment="1">
      <alignment vertical="center"/>
    </xf>
    <xf numFmtId="0" fontId="34" fillId="15" borderId="28" xfId="0" applyFont="1" applyFill="1" applyBorder="1"/>
    <xf numFmtId="0" fontId="34" fillId="15" borderId="30" xfId="0" applyFont="1" applyFill="1" applyBorder="1"/>
    <xf numFmtId="0" fontId="12" fillId="9" borderId="27" xfId="0" applyFont="1" applyFill="1" applyBorder="1" applyAlignment="1">
      <alignment vertical="center"/>
    </xf>
    <xf numFmtId="0" fontId="29" fillId="9" borderId="29" xfId="0" applyFont="1" applyFill="1" applyBorder="1"/>
    <xf numFmtId="0" fontId="35" fillId="14" borderId="31" xfId="0" applyFont="1" applyFill="1" applyBorder="1"/>
    <xf numFmtId="0" fontId="12" fillId="12" borderId="39" xfId="0" applyFont="1" applyFill="1" applyBorder="1" applyAlignment="1">
      <alignment horizontal="center" vertical="center" wrapText="1"/>
    </xf>
    <xf numFmtId="0" fontId="12" fillId="12" borderId="40" xfId="0" applyFont="1" applyFill="1" applyBorder="1" applyAlignment="1">
      <alignment horizontal="center"/>
    </xf>
    <xf numFmtId="0" fontId="37" fillId="20" borderId="39" xfId="0" applyFont="1" applyFill="1" applyBorder="1" applyAlignment="1">
      <alignment horizontal="center" vertical="center" wrapText="1"/>
    </xf>
    <xf numFmtId="0" fontId="18" fillId="30" borderId="13" xfId="0" applyFont="1" applyFill="1" applyBorder="1" applyAlignment="1">
      <alignment wrapText="1"/>
    </xf>
    <xf numFmtId="0" fontId="18" fillId="30" borderId="36" xfId="0" applyFont="1" applyFill="1" applyBorder="1" applyAlignment="1">
      <alignment horizontal="center" vertical="center" wrapText="1"/>
    </xf>
    <xf numFmtId="0" fontId="11" fillId="2" borderId="45" xfId="0" applyFont="1" applyFill="1" applyBorder="1"/>
    <xf numFmtId="0" fontId="11" fillId="2" borderId="46" xfId="0" applyFont="1" applyFill="1" applyBorder="1"/>
    <xf numFmtId="0" fontId="12" fillId="10" borderId="45" xfId="0" applyFont="1" applyFill="1" applyBorder="1" applyAlignment="1">
      <alignment horizontal="center" vertical="center"/>
    </xf>
    <xf numFmtId="0" fontId="13" fillId="0" borderId="46" xfId="0" applyFont="1" applyBorder="1" applyAlignment="1">
      <alignment horizontal="center" vertical="center" wrapText="1"/>
    </xf>
    <xf numFmtId="0" fontId="13" fillId="9" borderId="45" xfId="0" applyFont="1" applyFill="1" applyBorder="1" applyAlignment="1">
      <alignment horizontal="center"/>
    </xf>
    <xf numFmtId="2" fontId="16" fillId="0" borderId="46" xfId="0" applyNumberFormat="1" applyFont="1" applyBorder="1" applyAlignment="1">
      <alignment horizontal="center" vertical="center"/>
    </xf>
    <xf numFmtId="0" fontId="0" fillId="12" borderId="45" xfId="0" applyFill="1" applyBorder="1"/>
    <xf numFmtId="0" fontId="0" fillId="12" borderId="46" xfId="0" applyFill="1" applyBorder="1"/>
    <xf numFmtId="0" fontId="0" fillId="12" borderId="37" xfId="0" applyFill="1" applyBorder="1"/>
    <xf numFmtId="0" fontId="0" fillId="12" borderId="47" xfId="0" applyFill="1" applyBorder="1"/>
    <xf numFmtId="0" fontId="13" fillId="9" borderId="38" xfId="0" applyFont="1" applyFill="1" applyBorder="1" applyAlignment="1">
      <alignment horizontal="center"/>
    </xf>
    <xf numFmtId="0" fontId="13" fillId="9" borderId="37" xfId="0" applyFont="1" applyFill="1" applyBorder="1" applyAlignment="1">
      <alignment horizontal="center"/>
    </xf>
    <xf numFmtId="0" fontId="13" fillId="0" borderId="18" xfId="0" applyFont="1" applyBorder="1" applyAlignment="1">
      <alignment horizontal="center" vertical="center"/>
    </xf>
    <xf numFmtId="0" fontId="13" fillId="0" borderId="45" xfId="0" applyFont="1" applyBorder="1" applyAlignment="1">
      <alignment wrapText="1"/>
    </xf>
    <xf numFmtId="0" fontId="13" fillId="0" borderId="37" xfId="0" applyFont="1" applyBorder="1" applyAlignment="1">
      <alignment wrapText="1"/>
    </xf>
    <xf numFmtId="0" fontId="13" fillId="0" borderId="48" xfId="0" applyFont="1" applyBorder="1" applyAlignment="1">
      <alignment wrapText="1"/>
    </xf>
    <xf numFmtId="0" fontId="40" fillId="0" borderId="18" xfId="0" applyFont="1" applyBorder="1" applyAlignment="1">
      <alignment wrapText="1"/>
    </xf>
    <xf numFmtId="0" fontId="40" fillId="0" borderId="46" xfId="0" applyFont="1" applyBorder="1" applyAlignment="1">
      <alignment wrapText="1"/>
    </xf>
    <xf numFmtId="0" fontId="40" fillId="0" borderId="0" xfId="0" applyFont="1" applyAlignment="1">
      <alignment wrapText="1"/>
    </xf>
    <xf numFmtId="0" fontId="40" fillId="0" borderId="47" xfId="0" applyFont="1" applyBorder="1" applyAlignment="1">
      <alignment wrapText="1"/>
    </xf>
    <xf numFmtId="0" fontId="40" fillId="0" borderId="49" xfId="0" applyFont="1" applyBorder="1" applyAlignment="1">
      <alignment wrapText="1"/>
    </xf>
    <xf numFmtId="0" fontId="40" fillId="0" borderId="50" xfId="0" applyFont="1" applyBorder="1" applyAlignment="1">
      <alignment wrapText="1"/>
    </xf>
    <xf numFmtId="0" fontId="23" fillId="20" borderId="0" xfId="0" applyFont="1" applyFill="1" applyAlignment="1">
      <alignment horizontal="center" vertical="center" wrapText="1"/>
    </xf>
    <xf numFmtId="0" fontId="38" fillId="29" borderId="41" xfId="1" applyFont="1" applyBorder="1" applyAlignment="1">
      <alignment horizontal="center" vertical="center" wrapText="1"/>
    </xf>
    <xf numFmtId="0" fontId="38" fillId="29" borderId="42" xfId="1" applyFont="1" applyBorder="1" applyAlignment="1">
      <alignment horizontal="center" vertical="center" wrapText="1"/>
    </xf>
    <xf numFmtId="0" fontId="18" fillId="30" borderId="34" xfId="0" applyFont="1" applyFill="1" applyBorder="1" applyAlignment="1">
      <alignment horizontal="left" vertical="center" wrapText="1"/>
    </xf>
    <xf numFmtId="0" fontId="18" fillId="30" borderId="35" xfId="0" applyFont="1" applyFill="1" applyBorder="1" applyAlignment="1">
      <alignment horizontal="left" vertical="center" wrapText="1"/>
    </xf>
    <xf numFmtId="0" fontId="18" fillId="20" borderId="38" xfId="0" applyFont="1" applyFill="1" applyBorder="1" applyAlignment="1">
      <alignment horizontal="left" vertical="center" wrapText="1"/>
    </xf>
    <xf numFmtId="0" fontId="18" fillId="20" borderId="19" xfId="0" applyFont="1" applyFill="1" applyBorder="1" applyAlignment="1">
      <alignment horizontal="left" vertical="center" wrapText="1"/>
    </xf>
    <xf numFmtId="0" fontId="18" fillId="20" borderId="37" xfId="0" applyFont="1" applyFill="1" applyBorder="1" applyAlignment="1">
      <alignment horizontal="left" vertical="center" wrapText="1"/>
    </xf>
    <xf numFmtId="0" fontId="18" fillId="20" borderId="0" xfId="0" applyFont="1" applyFill="1" applyAlignment="1">
      <alignment horizontal="left" vertical="center" wrapText="1"/>
    </xf>
    <xf numFmtId="0" fontId="12" fillId="12" borderId="38" xfId="0" applyFont="1" applyFill="1" applyBorder="1" applyAlignment="1">
      <alignment horizontal="left" vertical="center" wrapText="1"/>
    </xf>
    <xf numFmtId="0" fontId="12" fillId="12" borderId="19" xfId="0" applyFont="1" applyFill="1" applyBorder="1" applyAlignment="1">
      <alignment horizontal="left" vertical="center" wrapText="1"/>
    </xf>
    <xf numFmtId="0" fontId="39" fillId="32" borderId="43" xfId="0" applyFont="1" applyFill="1" applyBorder="1" applyAlignment="1">
      <alignment horizontal="center"/>
    </xf>
    <xf numFmtId="0" fontId="39" fillId="32" borderId="44" xfId="0" applyFont="1" applyFill="1" applyBorder="1" applyAlignment="1">
      <alignment horizontal="center"/>
    </xf>
    <xf numFmtId="0" fontId="39" fillId="32" borderId="36" xfId="0" applyFont="1" applyFill="1" applyBorder="1" applyAlignment="1">
      <alignment horizontal="center"/>
    </xf>
    <xf numFmtId="0" fontId="18" fillId="30" borderId="43" xfId="0" applyFont="1" applyFill="1" applyBorder="1" applyAlignment="1">
      <alignment horizontal="left" vertical="center" wrapText="1"/>
    </xf>
    <xf numFmtId="0" fontId="18" fillId="30" borderId="36" xfId="0" applyFont="1" applyFill="1" applyBorder="1" applyAlignment="1">
      <alignment horizontal="left" vertical="center" wrapText="1"/>
    </xf>
    <xf numFmtId="0" fontId="18" fillId="20" borderId="16" xfId="0" applyFont="1" applyFill="1" applyBorder="1" applyAlignment="1">
      <alignment horizontal="center" vertical="center"/>
    </xf>
    <xf numFmtId="0" fontId="18" fillId="20" borderId="17" xfId="0" applyFont="1" applyFill="1" applyBorder="1" applyAlignment="1">
      <alignment horizontal="center" vertical="center"/>
    </xf>
    <xf numFmtId="0" fontId="18" fillId="2" borderId="24" xfId="0" applyFont="1" applyFill="1" applyBorder="1" applyAlignment="1">
      <alignment horizontal="center" vertical="center"/>
    </xf>
    <xf numFmtId="0" fontId="18" fillId="2" borderId="25" xfId="0" applyFont="1" applyFill="1" applyBorder="1" applyAlignment="1">
      <alignment horizontal="center" vertical="center"/>
    </xf>
    <xf numFmtId="0" fontId="30" fillId="25" borderId="0" xfId="0" applyFont="1" applyFill="1" applyAlignment="1">
      <alignment horizontal="center" vertical="center"/>
    </xf>
    <xf numFmtId="0" fontId="23" fillId="31" borderId="0" xfId="0" applyFont="1" applyFill="1" applyAlignment="1">
      <alignment horizontal="center" vertical="center" wrapText="1"/>
    </xf>
    <xf numFmtId="0" fontId="11" fillId="20" borderId="0" xfId="0" applyFont="1" applyFill="1" applyAlignment="1">
      <alignment horizontal="center" vertical="center" wrapText="1"/>
    </xf>
  </cellXfs>
  <cellStyles count="2">
    <cellStyle name="Bad" xfId="1" builtinId="27"/>
    <cellStyle name="Normal" xfId="0" builtinId="0"/>
  </cellStyles>
  <dxfs count="1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theme="4"/>
          <bgColor theme="4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theme="4"/>
          <bgColor theme="4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theme="4"/>
          <bgColor theme="4"/>
        </patternFill>
      </fill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theme="4"/>
          <bgColor theme="4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ill>
        <patternFill>
          <bgColor theme="3" tint="0.3999755851924192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theme="4"/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theme="4"/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theme="4"/>
          <bgColor theme="4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</dxfs>
  <tableStyles count="0" defaultTableStyle="TableStyleMedium2" defaultPivotStyle="PivotStyleLight16"/>
  <colors>
    <mruColors>
      <color rgb="FFF3DBFD"/>
      <color rgb="FFE0A0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0E0EB13-EBA2-4482-9802-8BD46378E180}" name="Table5" displayName="Table5" ref="A1:L8" totalsRowShown="0" headerRowDxfId="12">
  <autoFilter ref="A1:L8" xr:uid="{40E0EB13-EBA2-4482-9802-8BD46378E180}"/>
  <tableColumns count="12">
    <tableColumn id="1" xr3:uid="{4B9EAF0B-63D2-484B-AAB6-CE4E47D54931}" name="Solar Strategy Type" dataDxfId="11"/>
    <tableColumn id="11" xr3:uid="{FCD791FE-4307-400C-9702-C95542671574}" name="Column1" dataDxfId="10"/>
    <tableColumn id="12" xr3:uid="{AADDD72F-821D-4D41-ACB7-99BFE0580587}" name="Column2" dataDxfId="9"/>
    <tableColumn id="2" xr3:uid="{04B7631A-826D-4C62-830C-A81E3AC7FFA0}" name="Solar strategy category" dataDxfId="8"/>
    <tableColumn id="3" xr3:uid="{612E4061-69E2-4723-AA9A-C4D3C3A06BD0}" name="Solar strategy 1" dataDxfId="7"/>
    <tableColumn id="4" xr3:uid="{F21A3427-217D-4766-B294-31474900A46F}" name="Solar strategy 2" dataDxfId="6"/>
    <tableColumn id="5" xr3:uid="{AEBE8105-C05D-4BD3-8FBE-DFC3C61987D5}" name="Solar strategy 3" dataDxfId="5"/>
    <tableColumn id="6" xr3:uid="{633E112B-365B-44C4-8590-EEE1BA5DA4B7}" name="Solar strategy 4" dataDxfId="4"/>
    <tableColumn id="7" xr3:uid="{437B5D67-8A6B-4201-B595-D605B6D552CC}" name="Solar strategy 5"/>
    <tableColumn id="8" xr3:uid="{C16A9673-253A-47B4-930B-770B4585BBD9}" name="Solar strategy 6"/>
    <tableColumn id="9" xr3:uid="{714CB55A-EBC1-4EBF-92F0-A64FD32B4988}" name="Solar strategy 7"/>
    <tableColumn id="10" xr3:uid="{9374EB01-E6B3-4F99-B345-BE2BDFD402DE}" name="Solar strategy 8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31C39-380C-4B7A-8ACB-667EE2833B35}">
  <dimension ref="A1:S76"/>
  <sheetViews>
    <sheetView zoomScale="46" zoomScaleNormal="145" workbookViewId="0">
      <selection sqref="A1:G2"/>
    </sheetView>
  </sheetViews>
  <sheetFormatPr defaultRowHeight="15" x14ac:dyDescent="0.25"/>
  <sheetData>
    <row r="1" spans="1:19" ht="15.75" thickBot="1" x14ac:dyDescent="0.3">
      <c r="A1" s="57" t="s">
        <v>39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ht="27.75" thickBot="1" x14ac:dyDescent="0.3">
      <c r="C2" s="12" t="s">
        <v>0</v>
      </c>
      <c r="D2" s="12" t="s">
        <v>1</v>
      </c>
      <c r="E2" s="12" t="s">
        <v>2</v>
      </c>
      <c r="F2" s="12" t="s">
        <v>3</v>
      </c>
      <c r="G2" s="12" t="s">
        <v>4</v>
      </c>
      <c r="H2" s="12" t="s">
        <v>5</v>
      </c>
      <c r="I2" s="12" t="s">
        <v>6</v>
      </c>
      <c r="J2" s="12" t="s">
        <v>7</v>
      </c>
      <c r="K2" s="12" t="s">
        <v>8</v>
      </c>
      <c r="L2" s="12" t="s">
        <v>9</v>
      </c>
      <c r="M2" s="12" t="s">
        <v>10</v>
      </c>
      <c r="N2" s="12" t="s">
        <v>11</v>
      </c>
      <c r="O2" s="12" t="s">
        <v>12</v>
      </c>
      <c r="P2" s="12" t="s">
        <v>13</v>
      </c>
      <c r="Q2" s="12" t="s">
        <v>14</v>
      </c>
      <c r="R2" s="12" t="s">
        <v>15</v>
      </c>
      <c r="S2" s="12" t="s">
        <v>16</v>
      </c>
    </row>
    <row r="3" spans="1:19" ht="15.75" thickBot="1" x14ac:dyDescent="0.3">
      <c r="A3" s="13">
        <v>1</v>
      </c>
      <c r="B3" s="14" t="s">
        <v>17</v>
      </c>
      <c r="C3" s="14" t="s">
        <v>21</v>
      </c>
      <c r="D3" s="14" t="s">
        <v>21</v>
      </c>
      <c r="E3" s="14" t="s">
        <v>21</v>
      </c>
      <c r="F3" s="14" t="s">
        <v>22</v>
      </c>
      <c r="G3" s="14" t="s">
        <v>22</v>
      </c>
      <c r="H3" s="14" t="s">
        <v>22</v>
      </c>
      <c r="I3" s="14" t="s">
        <v>22</v>
      </c>
      <c r="J3" s="14" t="s">
        <v>21</v>
      </c>
      <c r="K3" s="14" t="s">
        <v>22</v>
      </c>
      <c r="L3" s="14" t="s">
        <v>22</v>
      </c>
      <c r="M3" s="14" t="s">
        <v>22</v>
      </c>
      <c r="N3" s="14" t="s">
        <v>22</v>
      </c>
      <c r="O3" s="14" t="s">
        <v>22</v>
      </c>
      <c r="P3" s="14" t="s">
        <v>22</v>
      </c>
      <c r="Q3" s="14" t="s">
        <v>22</v>
      </c>
      <c r="R3" s="14" t="s">
        <v>22</v>
      </c>
      <c r="S3" s="14" t="s">
        <v>22</v>
      </c>
    </row>
    <row r="4" spans="1:19" ht="15.75" thickBot="1" x14ac:dyDescent="0.3">
      <c r="A4" s="15">
        <v>2</v>
      </c>
      <c r="B4" s="16" t="s">
        <v>17</v>
      </c>
      <c r="C4" s="16" t="s">
        <v>25</v>
      </c>
      <c r="D4" s="16" t="s">
        <v>25</v>
      </c>
      <c r="E4" s="16" t="s">
        <v>25</v>
      </c>
      <c r="F4" s="16" t="s">
        <v>24</v>
      </c>
      <c r="G4" s="16" t="s">
        <v>24</v>
      </c>
      <c r="H4" s="16" t="s">
        <v>24</v>
      </c>
      <c r="I4" s="16" t="s">
        <v>24</v>
      </c>
      <c r="J4" s="16" t="s">
        <v>21</v>
      </c>
      <c r="K4" s="16" t="s">
        <v>21</v>
      </c>
      <c r="L4" s="16" t="s">
        <v>21</v>
      </c>
      <c r="M4" s="16" t="s">
        <v>21</v>
      </c>
      <c r="N4" s="16" t="s">
        <v>21</v>
      </c>
      <c r="O4" s="16" t="s">
        <v>21</v>
      </c>
      <c r="P4" s="16" t="s">
        <v>22</v>
      </c>
      <c r="Q4" s="16" t="s">
        <v>21</v>
      </c>
      <c r="R4" s="16" t="s">
        <v>21</v>
      </c>
      <c r="S4" s="16" t="s">
        <v>21</v>
      </c>
    </row>
    <row r="5" spans="1:19" ht="15.75" thickBot="1" x14ac:dyDescent="0.3">
      <c r="A5" s="13">
        <v>3</v>
      </c>
      <c r="B5" s="14" t="s">
        <v>17</v>
      </c>
      <c r="C5" s="14" t="s">
        <v>21</v>
      </c>
      <c r="D5" s="14" t="s">
        <v>21</v>
      </c>
      <c r="E5" s="14" t="s">
        <v>21</v>
      </c>
      <c r="F5" s="14" t="s">
        <v>26</v>
      </c>
      <c r="G5" s="14" t="s">
        <v>26</v>
      </c>
      <c r="H5" s="14" t="s">
        <v>21</v>
      </c>
      <c r="I5" s="14" t="s">
        <v>21</v>
      </c>
      <c r="J5" s="14" t="s">
        <v>25</v>
      </c>
      <c r="K5" s="14" t="s">
        <v>22</v>
      </c>
      <c r="L5" s="14" t="s">
        <v>22</v>
      </c>
      <c r="M5" s="14" t="s">
        <v>22</v>
      </c>
      <c r="N5" s="14" t="s">
        <v>22</v>
      </c>
      <c r="O5" s="14" t="s">
        <v>22</v>
      </c>
      <c r="P5" s="14" t="s">
        <v>22</v>
      </c>
      <c r="Q5" s="14" t="s">
        <v>22</v>
      </c>
      <c r="R5" s="14" t="s">
        <v>22</v>
      </c>
      <c r="S5" s="14" t="s">
        <v>22</v>
      </c>
    </row>
    <row r="6" spans="1:19" ht="15.75" thickBot="1" x14ac:dyDescent="0.3">
      <c r="A6" s="15">
        <v>4</v>
      </c>
      <c r="B6" s="16" t="s">
        <v>17</v>
      </c>
      <c r="C6" s="16" t="s">
        <v>26</v>
      </c>
      <c r="D6" s="16" t="s">
        <v>26</v>
      </c>
      <c r="E6" s="16" t="s">
        <v>26</v>
      </c>
      <c r="F6" s="16" t="s">
        <v>25</v>
      </c>
      <c r="G6" s="16" t="s">
        <v>22</v>
      </c>
      <c r="H6" s="16" t="s">
        <v>22</v>
      </c>
      <c r="I6" s="16" t="s">
        <v>24</v>
      </c>
      <c r="J6" s="16" t="s">
        <v>21</v>
      </c>
      <c r="K6" s="16" t="s">
        <v>25</v>
      </c>
      <c r="L6" s="16" t="s">
        <v>25</v>
      </c>
      <c r="M6" s="16" t="s">
        <v>25</v>
      </c>
      <c r="N6" s="16" t="s">
        <v>21</v>
      </c>
      <c r="O6" s="16" t="s">
        <v>25</v>
      </c>
      <c r="P6" s="16" t="s">
        <v>21</v>
      </c>
      <c r="Q6" s="16" t="s">
        <v>21</v>
      </c>
      <c r="R6" s="16" t="s">
        <v>21</v>
      </c>
      <c r="S6" s="16" t="s">
        <v>25</v>
      </c>
    </row>
    <row r="7" spans="1:19" ht="15.75" thickBot="1" x14ac:dyDescent="0.3">
      <c r="A7" s="13">
        <v>5</v>
      </c>
      <c r="B7" s="14" t="s">
        <v>17</v>
      </c>
      <c r="C7" s="14" t="s">
        <v>25</v>
      </c>
      <c r="D7" s="14" t="s">
        <v>25</v>
      </c>
      <c r="E7" s="14" t="s">
        <v>25</v>
      </c>
      <c r="F7" s="14"/>
      <c r="G7" s="14" t="s">
        <v>25</v>
      </c>
      <c r="H7" s="14" t="s">
        <v>26</v>
      </c>
      <c r="I7" s="14"/>
      <c r="J7" s="14" t="s">
        <v>26</v>
      </c>
      <c r="K7" s="14" t="s">
        <v>22</v>
      </c>
      <c r="L7" s="14" t="s">
        <v>22</v>
      </c>
      <c r="M7" s="14" t="s">
        <v>22</v>
      </c>
      <c r="N7" s="14"/>
      <c r="O7" s="14"/>
      <c r="P7" s="14" t="s">
        <v>24</v>
      </c>
      <c r="Q7" s="14"/>
      <c r="R7" s="14"/>
      <c r="S7" s="14"/>
    </row>
    <row r="8" spans="1:19" ht="15.75" thickBot="1" x14ac:dyDescent="0.3">
      <c r="A8" s="15">
        <v>6</v>
      </c>
      <c r="B8" s="16" t="s">
        <v>17</v>
      </c>
      <c r="C8" s="16" t="s">
        <v>26</v>
      </c>
      <c r="D8" s="16" t="s">
        <v>26</v>
      </c>
      <c r="E8" s="16" t="s">
        <v>26</v>
      </c>
      <c r="F8" s="16" t="s">
        <v>26</v>
      </c>
      <c r="G8" s="16" t="s">
        <v>26</v>
      </c>
      <c r="H8" s="16" t="s">
        <v>26</v>
      </c>
      <c r="I8" s="16" t="s">
        <v>22</v>
      </c>
      <c r="J8" s="16" t="s">
        <v>26</v>
      </c>
      <c r="K8" s="16" t="s">
        <v>26</v>
      </c>
      <c r="L8" s="16" t="s">
        <v>22</v>
      </c>
      <c r="M8" s="16" t="s">
        <v>21</v>
      </c>
      <c r="N8" s="16" t="s">
        <v>25</v>
      </c>
      <c r="O8" s="16" t="s">
        <v>21</v>
      </c>
      <c r="P8" s="16" t="s">
        <v>25</v>
      </c>
      <c r="Q8" s="16" t="s">
        <v>22</v>
      </c>
      <c r="R8" s="16" t="s">
        <v>25</v>
      </c>
      <c r="S8" s="16" t="s">
        <v>25</v>
      </c>
    </row>
    <row r="9" spans="1:19" ht="15.75" thickBot="1" x14ac:dyDescent="0.3">
      <c r="A9" s="13">
        <v>7</v>
      </c>
      <c r="B9" s="14" t="s">
        <v>17</v>
      </c>
      <c r="C9" s="14" t="s">
        <v>26</v>
      </c>
      <c r="D9" s="14" t="s">
        <v>26</v>
      </c>
      <c r="E9" s="14" t="s">
        <v>26</v>
      </c>
      <c r="F9" s="14" t="s">
        <v>21</v>
      </c>
      <c r="G9" s="14" t="s">
        <v>25</v>
      </c>
      <c r="H9" s="14" t="s">
        <v>26</v>
      </c>
      <c r="I9" s="14" t="s">
        <v>21</v>
      </c>
      <c r="J9" s="14" t="s">
        <v>26</v>
      </c>
      <c r="K9" s="14" t="s">
        <v>21</v>
      </c>
      <c r="L9" s="14" t="s">
        <v>22</v>
      </c>
      <c r="M9" s="14" t="s">
        <v>21</v>
      </c>
      <c r="N9" s="14" t="s">
        <v>21</v>
      </c>
      <c r="O9" s="14" t="s">
        <v>21</v>
      </c>
      <c r="P9" s="14" t="s">
        <v>21</v>
      </c>
      <c r="Q9" s="14" t="s">
        <v>21</v>
      </c>
      <c r="R9" s="14" t="s">
        <v>21</v>
      </c>
      <c r="S9" s="14" t="s">
        <v>21</v>
      </c>
    </row>
    <row r="10" spans="1:19" ht="15.75" thickBot="1" x14ac:dyDescent="0.3">
      <c r="A10" s="15">
        <v>8</v>
      </c>
      <c r="B10" s="16" t="s">
        <v>17</v>
      </c>
      <c r="C10" s="16" t="s">
        <v>21</v>
      </c>
      <c r="D10" s="16" t="s">
        <v>21</v>
      </c>
      <c r="E10" s="16" t="s">
        <v>21</v>
      </c>
      <c r="F10" s="16" t="s">
        <v>24</v>
      </c>
      <c r="G10" s="16" t="s">
        <v>22</v>
      </c>
      <c r="H10" s="16" t="s">
        <v>26</v>
      </c>
      <c r="I10" s="16" t="s">
        <v>22</v>
      </c>
      <c r="J10" s="16" t="s">
        <v>25</v>
      </c>
      <c r="K10" s="16" t="s">
        <v>25</v>
      </c>
      <c r="L10" s="16" t="s">
        <v>21</v>
      </c>
      <c r="M10" s="16" t="s">
        <v>25</v>
      </c>
      <c r="N10" s="16" t="s">
        <v>21</v>
      </c>
      <c r="O10" s="16" t="s">
        <v>21</v>
      </c>
      <c r="P10" s="16" t="s">
        <v>22</v>
      </c>
      <c r="Q10" s="16" t="s">
        <v>22</v>
      </c>
      <c r="R10" s="16" t="s">
        <v>22</v>
      </c>
      <c r="S10" s="16" t="s">
        <v>22</v>
      </c>
    </row>
    <row r="11" spans="1:19" ht="15.75" thickBot="1" x14ac:dyDescent="0.3">
      <c r="A11" s="13">
        <v>9</v>
      </c>
      <c r="B11" s="14" t="s">
        <v>17</v>
      </c>
      <c r="C11" s="14" t="s">
        <v>26</v>
      </c>
      <c r="D11" s="14" t="s">
        <v>26</v>
      </c>
      <c r="E11" s="14" t="s">
        <v>26</v>
      </c>
      <c r="F11" s="14" t="s">
        <v>25</v>
      </c>
      <c r="G11" s="14" t="s">
        <v>25</v>
      </c>
      <c r="H11" s="14" t="s">
        <v>26</v>
      </c>
      <c r="I11" s="14" t="s">
        <v>21</v>
      </c>
      <c r="J11" s="14" t="s">
        <v>26</v>
      </c>
      <c r="K11" s="14" t="s">
        <v>21</v>
      </c>
      <c r="L11" s="14" t="s">
        <v>22</v>
      </c>
      <c r="M11" s="14" t="s">
        <v>21</v>
      </c>
      <c r="N11" s="14" t="s">
        <v>22</v>
      </c>
      <c r="O11" s="14" t="s">
        <v>22</v>
      </c>
      <c r="P11" s="14" t="s">
        <v>22</v>
      </c>
      <c r="Q11" s="14" t="s">
        <v>22</v>
      </c>
      <c r="R11" s="14" t="s">
        <v>22</v>
      </c>
      <c r="S11" s="14" t="s">
        <v>22</v>
      </c>
    </row>
    <row r="12" spans="1:19" ht="15.75" thickBot="1" x14ac:dyDescent="0.3">
      <c r="A12" s="15">
        <v>10</v>
      </c>
      <c r="B12" s="16" t="s">
        <v>17</v>
      </c>
      <c r="C12" s="16" t="s">
        <v>26</v>
      </c>
      <c r="D12" s="16" t="s">
        <v>26</v>
      </c>
      <c r="E12" s="16" t="s">
        <v>26</v>
      </c>
      <c r="F12" s="16" t="s">
        <v>25</v>
      </c>
      <c r="G12" s="16" t="s">
        <v>25</v>
      </c>
      <c r="H12" s="16" t="s">
        <v>22</v>
      </c>
      <c r="I12" s="16" t="s">
        <v>25</v>
      </c>
      <c r="J12" s="16" t="s">
        <v>26</v>
      </c>
      <c r="K12" s="16" t="s">
        <v>22</v>
      </c>
      <c r="L12" s="16" t="s">
        <v>22</v>
      </c>
      <c r="M12" s="16" t="s">
        <v>22</v>
      </c>
      <c r="N12" s="16" t="s">
        <v>24</v>
      </c>
      <c r="O12" s="16" t="s">
        <v>24</v>
      </c>
      <c r="P12" s="16" t="s">
        <v>24</v>
      </c>
      <c r="Q12" s="16" t="s">
        <v>24</v>
      </c>
      <c r="R12" s="16" t="s">
        <v>24</v>
      </c>
      <c r="S12" s="16" t="s">
        <v>24</v>
      </c>
    </row>
    <row r="13" spans="1:19" ht="15.75" thickBot="1" x14ac:dyDescent="0.3">
      <c r="A13" s="13">
        <v>11</v>
      </c>
      <c r="B13" s="14" t="s">
        <v>17</v>
      </c>
      <c r="C13" s="14" t="s">
        <v>26</v>
      </c>
      <c r="D13" s="14" t="s">
        <v>26</v>
      </c>
      <c r="E13" s="14" t="s">
        <v>26</v>
      </c>
      <c r="F13" s="14" t="s">
        <v>22</v>
      </c>
      <c r="G13" s="14" t="s">
        <v>21</v>
      </c>
      <c r="H13" s="14" t="s">
        <v>26</v>
      </c>
      <c r="I13" s="14" t="s">
        <v>22</v>
      </c>
      <c r="J13" s="14" t="s">
        <v>26</v>
      </c>
      <c r="K13" s="14" t="s">
        <v>21</v>
      </c>
      <c r="L13" s="14" t="s">
        <v>22</v>
      </c>
      <c r="M13" s="14" t="s">
        <v>22</v>
      </c>
      <c r="N13" s="14" t="s">
        <v>24</v>
      </c>
      <c r="O13" s="14" t="s">
        <v>21</v>
      </c>
      <c r="P13" s="14" t="s">
        <v>22</v>
      </c>
      <c r="Q13" s="14" t="s">
        <v>24</v>
      </c>
      <c r="R13" s="14" t="s">
        <v>21</v>
      </c>
      <c r="S13" s="14" t="s">
        <v>22</v>
      </c>
    </row>
    <row r="14" spans="1:19" ht="15.75" thickBot="1" x14ac:dyDescent="0.3">
      <c r="A14" s="15">
        <v>12</v>
      </c>
      <c r="B14" s="16" t="s">
        <v>17</v>
      </c>
      <c r="C14" s="16" t="s">
        <v>25</v>
      </c>
      <c r="D14" s="16" t="s">
        <v>25</v>
      </c>
      <c r="E14" s="16" t="s">
        <v>25</v>
      </c>
      <c r="F14" s="16" t="s">
        <v>22</v>
      </c>
      <c r="G14" s="16" t="s">
        <v>21</v>
      </c>
      <c r="H14" s="16" t="s">
        <v>25</v>
      </c>
      <c r="I14" s="16" t="s">
        <v>22</v>
      </c>
      <c r="J14" s="16" t="s">
        <v>22</v>
      </c>
      <c r="K14" s="16" t="s">
        <v>26</v>
      </c>
      <c r="L14" s="16" t="s">
        <v>25</v>
      </c>
      <c r="M14" s="16" t="s">
        <v>26</v>
      </c>
      <c r="N14" s="16" t="s">
        <v>22</v>
      </c>
      <c r="O14" s="16" t="s">
        <v>21</v>
      </c>
      <c r="P14" s="16" t="s">
        <v>22</v>
      </c>
      <c r="Q14" s="16" t="s">
        <v>24</v>
      </c>
      <c r="R14" s="16" t="s">
        <v>22</v>
      </c>
      <c r="S14" s="16" t="s">
        <v>22</v>
      </c>
    </row>
    <row r="15" spans="1:19" ht="15.75" thickBot="1" x14ac:dyDescent="0.3">
      <c r="A15" s="13">
        <v>13</v>
      </c>
      <c r="B15" s="14" t="s">
        <v>17</v>
      </c>
      <c r="C15" s="14" t="s">
        <v>25</v>
      </c>
      <c r="D15" s="14" t="s">
        <v>25</v>
      </c>
      <c r="E15" s="14" t="s">
        <v>25</v>
      </c>
      <c r="F15" s="14"/>
      <c r="G15" s="14" t="s">
        <v>21</v>
      </c>
      <c r="H15" s="14" t="s">
        <v>25</v>
      </c>
      <c r="I15" s="14" t="s">
        <v>24</v>
      </c>
      <c r="J15" s="14" t="s">
        <v>26</v>
      </c>
      <c r="K15" s="14" t="s">
        <v>25</v>
      </c>
      <c r="L15" s="14" t="s">
        <v>21</v>
      </c>
      <c r="M15" s="14" t="s">
        <v>21</v>
      </c>
      <c r="N15" s="14" t="s">
        <v>22</v>
      </c>
      <c r="O15" s="14" t="s">
        <v>22</v>
      </c>
      <c r="P15" s="14" t="s">
        <v>21</v>
      </c>
      <c r="Q15" s="14" t="s">
        <v>22</v>
      </c>
      <c r="R15" s="14" t="s">
        <v>21</v>
      </c>
      <c r="S15" s="14" t="s">
        <v>22</v>
      </c>
    </row>
    <row r="16" spans="1:19" ht="15.75" thickBot="1" x14ac:dyDescent="0.3">
      <c r="A16" s="15">
        <v>14</v>
      </c>
      <c r="B16" s="16" t="s">
        <v>17</v>
      </c>
      <c r="C16" s="16" t="s">
        <v>26</v>
      </c>
      <c r="D16" s="16" t="s">
        <v>26</v>
      </c>
      <c r="E16" s="16" t="s">
        <v>26</v>
      </c>
      <c r="F16" s="16" t="s">
        <v>21</v>
      </c>
      <c r="G16" s="16" t="s">
        <v>25</v>
      </c>
      <c r="H16" s="16" t="s">
        <v>25</v>
      </c>
      <c r="I16" s="16" t="s">
        <v>22</v>
      </c>
      <c r="J16" s="16" t="s">
        <v>21</v>
      </c>
      <c r="K16" s="16" t="s">
        <v>21</v>
      </c>
      <c r="L16" s="16" t="s">
        <v>22</v>
      </c>
      <c r="M16" s="16" t="s">
        <v>22</v>
      </c>
      <c r="N16" s="16" t="s">
        <v>24</v>
      </c>
      <c r="O16" s="16" t="s">
        <v>21</v>
      </c>
      <c r="P16" s="16" t="s">
        <v>22</v>
      </c>
      <c r="Q16" s="16" t="s">
        <v>24</v>
      </c>
      <c r="R16" s="16" t="s">
        <v>21</v>
      </c>
      <c r="S16" s="16" t="s">
        <v>24</v>
      </c>
    </row>
    <row r="17" spans="1:19" ht="15.75" thickBot="1" x14ac:dyDescent="0.3">
      <c r="A17" s="13">
        <v>15</v>
      </c>
      <c r="B17" s="14" t="s">
        <v>17</v>
      </c>
      <c r="C17" s="14" t="s">
        <v>26</v>
      </c>
      <c r="D17" s="14" t="s">
        <v>26</v>
      </c>
      <c r="E17" s="14" t="s">
        <v>26</v>
      </c>
      <c r="F17" s="14" t="s">
        <v>25</v>
      </c>
      <c r="G17" s="14" t="s">
        <v>25</v>
      </c>
      <c r="H17" s="14" t="s">
        <v>26</v>
      </c>
      <c r="I17" s="14" t="s">
        <v>21</v>
      </c>
      <c r="J17" s="14" t="s">
        <v>26</v>
      </c>
      <c r="K17" s="14" t="s">
        <v>25</v>
      </c>
      <c r="L17" s="14" t="s">
        <v>21</v>
      </c>
      <c r="M17" s="14" t="s">
        <v>21</v>
      </c>
      <c r="N17" s="14" t="s">
        <v>22</v>
      </c>
      <c r="O17" s="14" t="s">
        <v>25</v>
      </c>
      <c r="P17" s="14" t="s">
        <v>21</v>
      </c>
      <c r="Q17" s="14" t="s">
        <v>21</v>
      </c>
      <c r="R17" s="14" t="s">
        <v>21</v>
      </c>
      <c r="S17" s="14" t="s">
        <v>21</v>
      </c>
    </row>
    <row r="18" spans="1:19" ht="15.75" thickBot="1" x14ac:dyDescent="0.3">
      <c r="A18" s="15">
        <v>16</v>
      </c>
      <c r="B18" s="16" t="s">
        <v>17</v>
      </c>
      <c r="C18" s="16" t="s">
        <v>24</v>
      </c>
      <c r="D18" s="16" t="s">
        <v>24</v>
      </c>
      <c r="E18" s="16" t="s">
        <v>24</v>
      </c>
      <c r="F18" s="16" t="s">
        <v>24</v>
      </c>
      <c r="G18" s="16" t="s">
        <v>22</v>
      </c>
      <c r="H18" s="16" t="s">
        <v>22</v>
      </c>
      <c r="I18" s="16" t="s">
        <v>21</v>
      </c>
      <c r="J18" s="16" t="s">
        <v>22</v>
      </c>
      <c r="K18" s="16" t="s">
        <v>24</v>
      </c>
      <c r="L18" s="16" t="s">
        <v>21</v>
      </c>
      <c r="M18" s="16" t="s">
        <v>25</v>
      </c>
      <c r="N18" s="16" t="s">
        <v>21</v>
      </c>
      <c r="O18" s="16" t="s">
        <v>22</v>
      </c>
      <c r="P18" s="16" t="s">
        <v>22</v>
      </c>
      <c r="Q18" s="16" t="s">
        <v>25</v>
      </c>
      <c r="R18" s="16" t="s">
        <v>24</v>
      </c>
      <c r="S18" s="16" t="s">
        <v>26</v>
      </c>
    </row>
    <row r="19" spans="1:19" ht="15.75" thickBot="1" x14ac:dyDescent="0.3">
      <c r="A19" s="17">
        <v>17</v>
      </c>
      <c r="B19" s="18" t="s">
        <v>17</v>
      </c>
      <c r="C19" s="18" t="s">
        <v>26</v>
      </c>
      <c r="D19" s="18" t="s">
        <v>26</v>
      </c>
      <c r="E19" s="18" t="s">
        <v>26</v>
      </c>
      <c r="F19" s="18" t="s">
        <v>21</v>
      </c>
      <c r="G19" s="18" t="s">
        <v>25</v>
      </c>
      <c r="H19" s="18" t="s">
        <v>26</v>
      </c>
      <c r="I19" s="18" t="s">
        <v>22</v>
      </c>
      <c r="J19" s="18" t="s">
        <v>26</v>
      </c>
      <c r="K19" s="18" t="s">
        <v>21</v>
      </c>
      <c r="L19" s="18" t="s">
        <v>21</v>
      </c>
      <c r="M19" s="18" t="s">
        <v>21</v>
      </c>
      <c r="N19" s="18" t="s">
        <v>21</v>
      </c>
      <c r="O19" s="18" t="s">
        <v>21</v>
      </c>
      <c r="P19" s="18" t="s">
        <v>21</v>
      </c>
      <c r="Q19" s="18" t="s">
        <v>21</v>
      </c>
      <c r="R19" s="18" t="s">
        <v>21</v>
      </c>
      <c r="S19" s="18" t="s">
        <v>21</v>
      </c>
    </row>
    <row r="20" spans="1:19" s="10" customFormat="1" ht="17.25" thickBot="1" x14ac:dyDescent="0.3">
      <c r="A20" s="56" t="s">
        <v>38</v>
      </c>
    </row>
    <row r="21" spans="1:19" ht="27.75" thickBot="1" x14ac:dyDescent="0.3">
      <c r="C21" s="12" t="s">
        <v>0</v>
      </c>
      <c r="D21" s="12" t="s">
        <v>1</v>
      </c>
      <c r="E21" s="12" t="s">
        <v>2</v>
      </c>
      <c r="F21" s="12" t="s">
        <v>3</v>
      </c>
      <c r="G21" s="12" t="s">
        <v>4</v>
      </c>
      <c r="H21" s="12" t="s">
        <v>5</v>
      </c>
      <c r="I21" s="12" t="s">
        <v>6</v>
      </c>
      <c r="J21" s="12" t="s">
        <v>7</v>
      </c>
      <c r="K21" s="12" t="s">
        <v>8</v>
      </c>
      <c r="L21" s="12" t="s">
        <v>9</v>
      </c>
      <c r="M21" s="12" t="s">
        <v>10</v>
      </c>
      <c r="N21" s="12" t="s">
        <v>11</v>
      </c>
      <c r="O21" s="12" t="s">
        <v>12</v>
      </c>
      <c r="P21" s="12" t="s">
        <v>13</v>
      </c>
      <c r="Q21" s="12" t="s">
        <v>14</v>
      </c>
      <c r="R21" s="12" t="s">
        <v>15</v>
      </c>
      <c r="S21" s="12" t="s">
        <v>16</v>
      </c>
    </row>
    <row r="22" spans="1:19" ht="15.75" thickBot="1" x14ac:dyDescent="0.3">
      <c r="A22" s="13">
        <v>1</v>
      </c>
      <c r="B22" s="14" t="s">
        <v>17</v>
      </c>
      <c r="C22" s="14" t="s">
        <v>21</v>
      </c>
      <c r="D22" s="14" t="s">
        <v>21</v>
      </c>
      <c r="E22" s="14" t="s">
        <v>21</v>
      </c>
      <c r="F22" s="14" t="s">
        <v>22</v>
      </c>
      <c r="G22" s="14" t="s">
        <v>22</v>
      </c>
      <c r="H22" s="14" t="s">
        <v>22</v>
      </c>
      <c r="I22" s="14" t="s">
        <v>21</v>
      </c>
      <c r="J22" s="14" t="s">
        <v>21</v>
      </c>
      <c r="K22" s="14" t="s">
        <v>21</v>
      </c>
      <c r="L22" s="14" t="s">
        <v>21</v>
      </c>
      <c r="M22" s="14" t="s">
        <v>21</v>
      </c>
      <c r="N22" s="14" t="s">
        <v>21</v>
      </c>
      <c r="O22" s="14" t="s">
        <v>21</v>
      </c>
      <c r="P22" s="14" t="s">
        <v>21</v>
      </c>
      <c r="Q22" s="14" t="s">
        <v>21</v>
      </c>
      <c r="R22" s="14" t="s">
        <v>21</v>
      </c>
      <c r="S22" s="14" t="s">
        <v>21</v>
      </c>
    </row>
    <row r="23" spans="1:19" ht="15.75" thickBot="1" x14ac:dyDescent="0.3">
      <c r="A23" s="15">
        <v>2</v>
      </c>
      <c r="B23" s="16" t="s">
        <v>17</v>
      </c>
      <c r="C23" s="16" t="s">
        <v>24</v>
      </c>
      <c r="D23" s="16" t="s">
        <v>24</v>
      </c>
      <c r="E23" s="16" t="s">
        <v>24</v>
      </c>
      <c r="F23" s="16" t="s">
        <v>26</v>
      </c>
      <c r="G23" s="16" t="s">
        <v>22</v>
      </c>
      <c r="H23" s="16" t="s">
        <v>21</v>
      </c>
      <c r="I23" s="16" t="s">
        <v>26</v>
      </c>
      <c r="J23" s="16" t="s">
        <v>24</v>
      </c>
      <c r="K23" s="16" t="s">
        <v>21</v>
      </c>
      <c r="L23" s="16" t="s">
        <v>25</v>
      </c>
      <c r="M23" s="16" t="s">
        <v>21</v>
      </c>
      <c r="N23" s="16" t="s">
        <v>22</v>
      </c>
      <c r="O23" s="16" t="s">
        <v>21</v>
      </c>
      <c r="P23" s="16" t="s">
        <v>22</v>
      </c>
      <c r="Q23" s="16" t="s">
        <v>21</v>
      </c>
      <c r="R23" s="16" t="s">
        <v>21</v>
      </c>
      <c r="S23" s="16" t="s">
        <v>21</v>
      </c>
    </row>
    <row r="24" spans="1:19" ht="15.75" thickBot="1" x14ac:dyDescent="0.3">
      <c r="A24" s="13">
        <v>3</v>
      </c>
      <c r="B24" s="14" t="s">
        <v>17</v>
      </c>
      <c r="C24" s="14" t="s">
        <v>24</v>
      </c>
      <c r="D24" s="14" t="s">
        <v>24</v>
      </c>
      <c r="E24" s="14" t="s">
        <v>24</v>
      </c>
      <c r="F24" s="14" t="s">
        <v>24</v>
      </c>
      <c r="G24" s="14" t="s">
        <v>24</v>
      </c>
      <c r="H24" s="14" t="s">
        <v>21</v>
      </c>
      <c r="I24" s="14" t="s">
        <v>21</v>
      </c>
      <c r="J24" s="14" t="s">
        <v>22</v>
      </c>
      <c r="K24" s="14" t="s">
        <v>24</v>
      </c>
      <c r="L24" s="14" t="s">
        <v>24</v>
      </c>
      <c r="M24" s="14" t="s">
        <v>24</v>
      </c>
      <c r="N24" s="14" t="s">
        <v>21</v>
      </c>
      <c r="O24" s="14" t="s">
        <v>22</v>
      </c>
      <c r="P24" s="14" t="s">
        <v>24</v>
      </c>
      <c r="Q24" s="14" t="s">
        <v>26</v>
      </c>
      <c r="R24" s="14" t="s">
        <v>24</v>
      </c>
      <c r="S24" s="14" t="s">
        <v>21</v>
      </c>
    </row>
    <row r="25" spans="1:19" ht="15.75" thickBot="1" x14ac:dyDescent="0.3">
      <c r="A25" s="15">
        <v>4</v>
      </c>
      <c r="B25" s="16" t="s">
        <v>17</v>
      </c>
      <c r="C25" s="16" t="s">
        <v>24</v>
      </c>
      <c r="D25" s="16" t="s">
        <v>24</v>
      </c>
      <c r="E25" s="16" t="s">
        <v>24</v>
      </c>
      <c r="F25" s="16" t="s">
        <v>22</v>
      </c>
      <c r="G25" s="16" t="s">
        <v>24</v>
      </c>
      <c r="H25" s="16" t="s">
        <v>22</v>
      </c>
      <c r="I25" s="16" t="s">
        <v>21</v>
      </c>
      <c r="J25" s="16" t="s">
        <v>22</v>
      </c>
      <c r="K25" s="16" t="s">
        <v>22</v>
      </c>
      <c r="L25" s="16" t="s">
        <v>22</v>
      </c>
      <c r="M25" s="16" t="s">
        <v>22</v>
      </c>
      <c r="N25" s="16" t="s">
        <v>22</v>
      </c>
      <c r="O25" s="16" t="s">
        <v>22</v>
      </c>
      <c r="P25" s="16" t="s">
        <v>22</v>
      </c>
      <c r="Q25" s="16" t="s">
        <v>22</v>
      </c>
      <c r="R25" s="16" t="s">
        <v>22</v>
      </c>
      <c r="S25" s="16" t="s">
        <v>22</v>
      </c>
    </row>
    <row r="26" spans="1:19" ht="15.75" thickBot="1" x14ac:dyDescent="0.3">
      <c r="A26" s="13">
        <v>5</v>
      </c>
      <c r="B26" s="14" t="s">
        <v>17</v>
      </c>
      <c r="C26" s="14" t="s">
        <v>24</v>
      </c>
      <c r="D26" s="14" t="s">
        <v>24</v>
      </c>
      <c r="E26" s="14" t="s">
        <v>24</v>
      </c>
      <c r="F26" s="14"/>
      <c r="G26" s="14" t="s">
        <v>24</v>
      </c>
      <c r="H26" s="14" t="s">
        <v>24</v>
      </c>
      <c r="I26" s="14"/>
      <c r="J26" s="14" t="s">
        <v>24</v>
      </c>
      <c r="K26" s="14" t="s">
        <v>24</v>
      </c>
      <c r="L26" s="14" t="s">
        <v>22</v>
      </c>
      <c r="M26" s="14"/>
      <c r="N26" s="14" t="s">
        <v>22</v>
      </c>
      <c r="O26" s="14" t="s">
        <v>24</v>
      </c>
      <c r="P26" s="14" t="s">
        <v>24</v>
      </c>
      <c r="Q26" s="14" t="s">
        <v>22</v>
      </c>
      <c r="R26" s="14" t="s">
        <v>24</v>
      </c>
      <c r="S26" s="14" t="s">
        <v>22</v>
      </c>
    </row>
    <row r="27" spans="1:19" ht="15.75" thickBot="1" x14ac:dyDescent="0.3">
      <c r="A27" s="15">
        <v>6</v>
      </c>
      <c r="B27" s="16" t="s">
        <v>17</v>
      </c>
      <c r="C27" s="16" t="s">
        <v>22</v>
      </c>
      <c r="D27" s="16" t="s">
        <v>22</v>
      </c>
      <c r="E27" s="16" t="s">
        <v>22</v>
      </c>
      <c r="F27" s="16" t="s">
        <v>22</v>
      </c>
      <c r="G27" s="16" t="s">
        <v>22</v>
      </c>
      <c r="H27" s="16" t="s">
        <v>22</v>
      </c>
      <c r="I27" s="16" t="s">
        <v>25</v>
      </c>
      <c r="J27" s="16" t="s">
        <v>24</v>
      </c>
      <c r="K27" s="16" t="s">
        <v>24</v>
      </c>
      <c r="L27" s="16" t="s">
        <v>21</v>
      </c>
      <c r="M27" s="16" t="s">
        <v>25</v>
      </c>
      <c r="N27" s="16" t="s">
        <v>25</v>
      </c>
      <c r="O27" s="16" t="s">
        <v>21</v>
      </c>
      <c r="P27" s="16" t="s">
        <v>22</v>
      </c>
      <c r="Q27" s="16" t="s">
        <v>26</v>
      </c>
      <c r="R27" s="16" t="s">
        <v>24</v>
      </c>
      <c r="S27" s="16" t="s">
        <v>25</v>
      </c>
    </row>
    <row r="28" spans="1:19" ht="15.75" thickBot="1" x14ac:dyDescent="0.3">
      <c r="A28" s="13">
        <v>7</v>
      </c>
      <c r="B28" s="14" t="s">
        <v>17</v>
      </c>
      <c r="C28" s="14" t="s">
        <v>24</v>
      </c>
      <c r="D28" s="14" t="s">
        <v>24</v>
      </c>
      <c r="E28" s="14" t="s">
        <v>24</v>
      </c>
      <c r="F28" s="14" t="s">
        <v>21</v>
      </c>
      <c r="G28" s="14" t="s">
        <v>24</v>
      </c>
      <c r="H28" s="14" t="s">
        <v>24</v>
      </c>
      <c r="I28" s="14" t="s">
        <v>25</v>
      </c>
      <c r="J28" s="14" t="s">
        <v>24</v>
      </c>
      <c r="K28" s="14" t="s">
        <v>22</v>
      </c>
      <c r="L28" s="14" t="s">
        <v>22</v>
      </c>
      <c r="M28" s="14" t="s">
        <v>22</v>
      </c>
      <c r="N28" s="14" t="s">
        <v>22</v>
      </c>
      <c r="O28" s="14" t="s">
        <v>22</v>
      </c>
      <c r="P28" s="14" t="s">
        <v>22</v>
      </c>
      <c r="Q28" s="14" t="s">
        <v>22</v>
      </c>
      <c r="R28" s="14" t="s">
        <v>22</v>
      </c>
      <c r="S28" s="14" t="s">
        <v>22</v>
      </c>
    </row>
    <row r="29" spans="1:19" ht="15.75" thickBot="1" x14ac:dyDescent="0.3">
      <c r="A29" s="15">
        <v>8</v>
      </c>
      <c r="B29" s="16" t="s">
        <v>17</v>
      </c>
      <c r="C29" s="16" t="s">
        <v>24</v>
      </c>
      <c r="D29" s="16" t="s">
        <v>24</v>
      </c>
      <c r="E29" s="16" t="s">
        <v>24</v>
      </c>
      <c r="F29" s="16" t="s">
        <v>21</v>
      </c>
      <c r="G29" s="16" t="s">
        <v>22</v>
      </c>
      <c r="H29" s="16" t="s">
        <v>24</v>
      </c>
      <c r="I29" s="16" t="s">
        <v>22</v>
      </c>
      <c r="J29" s="16" t="s">
        <v>24</v>
      </c>
      <c r="K29" s="16" t="s">
        <v>24</v>
      </c>
      <c r="L29" s="16" t="s">
        <v>22</v>
      </c>
      <c r="M29" s="16" t="s">
        <v>25</v>
      </c>
      <c r="N29" s="16" t="s">
        <v>21</v>
      </c>
      <c r="O29" s="16" t="s">
        <v>21</v>
      </c>
      <c r="P29" s="16" t="s">
        <v>22</v>
      </c>
      <c r="Q29" s="16" t="s">
        <v>21</v>
      </c>
      <c r="R29" s="16" t="s">
        <v>21</v>
      </c>
      <c r="S29" s="16" t="s">
        <v>26</v>
      </c>
    </row>
    <row r="30" spans="1:19" ht="15.75" thickBot="1" x14ac:dyDescent="0.3">
      <c r="A30" s="13">
        <v>9</v>
      </c>
      <c r="B30" s="14" t="s">
        <v>17</v>
      </c>
      <c r="C30" s="14" t="s">
        <v>24</v>
      </c>
      <c r="D30" s="14" t="s">
        <v>24</v>
      </c>
      <c r="E30" s="14" t="s">
        <v>24</v>
      </c>
      <c r="F30" s="14" t="s">
        <v>22</v>
      </c>
      <c r="G30" s="14" t="s">
        <v>24</v>
      </c>
      <c r="H30" s="14" t="s">
        <v>24</v>
      </c>
      <c r="I30" s="14" t="s">
        <v>22</v>
      </c>
      <c r="J30" s="14" t="s">
        <v>24</v>
      </c>
      <c r="K30" s="14" t="s">
        <v>24</v>
      </c>
      <c r="L30" s="14" t="s">
        <v>22</v>
      </c>
      <c r="M30" s="14" t="s">
        <v>22</v>
      </c>
      <c r="N30" s="14" t="s">
        <v>21</v>
      </c>
      <c r="O30" s="14" t="s">
        <v>21</v>
      </c>
      <c r="P30" s="14" t="s">
        <v>21</v>
      </c>
      <c r="Q30" s="14" t="s">
        <v>21</v>
      </c>
      <c r="R30" s="14" t="s">
        <v>22</v>
      </c>
      <c r="S30" s="14" t="s">
        <v>21</v>
      </c>
    </row>
    <row r="31" spans="1:19" ht="15.75" thickBot="1" x14ac:dyDescent="0.3">
      <c r="A31" s="15">
        <v>10</v>
      </c>
      <c r="B31" s="16" t="s">
        <v>17</v>
      </c>
      <c r="C31" s="16" t="s">
        <v>24</v>
      </c>
      <c r="D31" s="16" t="s">
        <v>24</v>
      </c>
      <c r="E31" s="16" t="s">
        <v>24</v>
      </c>
      <c r="F31" s="16" t="s">
        <v>21</v>
      </c>
      <c r="G31" s="16" t="s">
        <v>21</v>
      </c>
      <c r="H31" s="16" t="s">
        <v>21</v>
      </c>
      <c r="I31" s="16" t="s">
        <v>21</v>
      </c>
      <c r="J31" s="16" t="s">
        <v>24</v>
      </c>
      <c r="K31" s="16" t="s">
        <v>25</v>
      </c>
      <c r="L31" s="16" t="s">
        <v>25</v>
      </c>
      <c r="M31" s="16" t="s">
        <v>25</v>
      </c>
      <c r="N31" s="16" t="s">
        <v>25</v>
      </c>
      <c r="O31" s="16" t="s">
        <v>25</v>
      </c>
      <c r="P31" s="16" t="s">
        <v>25</v>
      </c>
      <c r="Q31" s="16" t="s">
        <v>25</v>
      </c>
      <c r="R31" s="16" t="s">
        <v>25</v>
      </c>
      <c r="S31" s="16" t="s">
        <v>25</v>
      </c>
    </row>
    <row r="32" spans="1:19" ht="15.75" thickBot="1" x14ac:dyDescent="0.3">
      <c r="A32" s="13">
        <v>11</v>
      </c>
      <c r="B32" s="14" t="s">
        <v>17</v>
      </c>
      <c r="C32" s="14" t="s">
        <v>24</v>
      </c>
      <c r="D32" s="14" t="s">
        <v>24</v>
      </c>
      <c r="E32" s="14" t="s">
        <v>24</v>
      </c>
      <c r="F32" s="14" t="s">
        <v>26</v>
      </c>
      <c r="G32" s="14" t="s">
        <v>22</v>
      </c>
      <c r="H32" s="14" t="s">
        <v>24</v>
      </c>
      <c r="I32" s="14" t="s">
        <v>25</v>
      </c>
      <c r="J32" s="14" t="s">
        <v>24</v>
      </c>
      <c r="K32" s="14" t="s">
        <v>24</v>
      </c>
      <c r="L32" s="14" t="s">
        <v>21</v>
      </c>
      <c r="M32" s="14" t="s">
        <v>21</v>
      </c>
      <c r="N32" s="14" t="s">
        <v>25</v>
      </c>
      <c r="O32" s="14" t="s">
        <v>24</v>
      </c>
      <c r="P32" s="14" t="s">
        <v>24</v>
      </c>
      <c r="Q32" s="14" t="s">
        <v>21</v>
      </c>
      <c r="R32" s="14" t="s">
        <v>24</v>
      </c>
      <c r="S32" s="14" t="s">
        <v>21</v>
      </c>
    </row>
    <row r="33" spans="1:19" ht="15.75" thickBot="1" x14ac:dyDescent="0.3">
      <c r="A33" s="15">
        <v>12</v>
      </c>
      <c r="B33" s="16" t="s">
        <v>17</v>
      </c>
      <c r="C33" s="16" t="s">
        <v>22</v>
      </c>
      <c r="D33" s="16" t="s">
        <v>22</v>
      </c>
      <c r="E33" s="16" t="s">
        <v>22</v>
      </c>
      <c r="F33" s="16" t="s">
        <v>25</v>
      </c>
      <c r="G33" s="16" t="s">
        <v>21</v>
      </c>
      <c r="H33" s="16" t="s">
        <v>22</v>
      </c>
      <c r="I33" s="16" t="s">
        <v>25</v>
      </c>
      <c r="J33" s="16" t="s">
        <v>21</v>
      </c>
      <c r="K33" s="16" t="s">
        <v>22</v>
      </c>
      <c r="L33" s="16" t="s">
        <v>25</v>
      </c>
      <c r="M33" s="16" t="s">
        <v>21</v>
      </c>
      <c r="N33" s="16" t="s">
        <v>25</v>
      </c>
      <c r="O33" s="16" t="s">
        <v>25</v>
      </c>
      <c r="P33" s="16" t="s">
        <v>24</v>
      </c>
      <c r="Q33" s="16" t="s">
        <v>25</v>
      </c>
      <c r="R33" s="16" t="s">
        <v>21</v>
      </c>
      <c r="S33" s="16" t="s">
        <v>25</v>
      </c>
    </row>
    <row r="34" spans="1:19" ht="15.75" thickBot="1" x14ac:dyDescent="0.3">
      <c r="A34" s="13">
        <v>13</v>
      </c>
      <c r="B34" s="14" t="s">
        <v>17</v>
      </c>
      <c r="C34" s="14" t="s">
        <v>24</v>
      </c>
      <c r="D34" s="14" t="s">
        <v>24</v>
      </c>
      <c r="E34" s="14" t="s">
        <v>24</v>
      </c>
      <c r="F34" s="14" t="s">
        <v>26</v>
      </c>
      <c r="G34" s="14" t="s">
        <v>26</v>
      </c>
      <c r="H34" s="14" t="s">
        <v>24</v>
      </c>
      <c r="I34" s="14" t="s">
        <v>26</v>
      </c>
      <c r="J34" s="14" t="s">
        <v>24</v>
      </c>
      <c r="K34" s="14" t="s">
        <v>22</v>
      </c>
      <c r="L34" s="14" t="s">
        <v>26</v>
      </c>
      <c r="M34" s="14" t="s">
        <v>26</v>
      </c>
      <c r="N34" s="14" t="s">
        <v>26</v>
      </c>
      <c r="O34" s="14" t="s">
        <v>26</v>
      </c>
      <c r="P34" s="14" t="s">
        <v>21</v>
      </c>
      <c r="Q34" s="14" t="s">
        <v>26</v>
      </c>
      <c r="R34" s="14" t="s">
        <v>21</v>
      </c>
      <c r="S34" s="14" t="s">
        <v>26</v>
      </c>
    </row>
    <row r="35" spans="1:19" ht="15.75" thickBot="1" x14ac:dyDescent="0.3">
      <c r="A35" s="15">
        <v>14</v>
      </c>
      <c r="B35" s="16" t="s">
        <v>17</v>
      </c>
      <c r="C35" s="16" t="s">
        <v>24</v>
      </c>
      <c r="D35" s="16" t="s">
        <v>24</v>
      </c>
      <c r="E35" s="16" t="s">
        <v>24</v>
      </c>
      <c r="F35" s="16" t="s">
        <v>25</v>
      </c>
      <c r="G35" s="16" t="s">
        <v>22</v>
      </c>
      <c r="H35" s="16" t="s">
        <v>24</v>
      </c>
      <c r="I35" s="16" t="s">
        <v>25</v>
      </c>
      <c r="J35" s="16" t="s">
        <v>22</v>
      </c>
      <c r="K35" s="16" t="s">
        <v>22</v>
      </c>
      <c r="L35" s="16" t="s">
        <v>22</v>
      </c>
      <c r="M35" s="16" t="s">
        <v>21</v>
      </c>
      <c r="N35" s="16" t="s">
        <v>25</v>
      </c>
      <c r="O35" s="16" t="s">
        <v>22</v>
      </c>
      <c r="P35" s="16" t="s">
        <v>22</v>
      </c>
      <c r="Q35" s="16" t="s">
        <v>21</v>
      </c>
      <c r="R35" s="16" t="s">
        <v>22</v>
      </c>
      <c r="S35" s="16" t="s">
        <v>21</v>
      </c>
    </row>
    <row r="36" spans="1:19" ht="15.75" thickBot="1" x14ac:dyDescent="0.3">
      <c r="A36" s="13">
        <v>15</v>
      </c>
      <c r="B36" s="14" t="s">
        <v>17</v>
      </c>
      <c r="C36" s="14" t="s">
        <v>21</v>
      </c>
      <c r="D36" s="14" t="s">
        <v>21</v>
      </c>
      <c r="E36" s="14" t="s">
        <v>21</v>
      </c>
      <c r="F36" s="14" t="s">
        <v>25</v>
      </c>
      <c r="G36" s="14" t="s">
        <v>25</v>
      </c>
      <c r="H36" s="14" t="s">
        <v>24</v>
      </c>
      <c r="I36" s="14" t="s">
        <v>25</v>
      </c>
      <c r="J36" s="14" t="s">
        <v>24</v>
      </c>
      <c r="K36" s="14" t="s">
        <v>24</v>
      </c>
      <c r="L36" s="14" t="s">
        <v>22</v>
      </c>
      <c r="M36" s="14" t="s">
        <v>21</v>
      </c>
      <c r="N36" s="14" t="s">
        <v>22</v>
      </c>
      <c r="O36" s="14" t="s">
        <v>22</v>
      </c>
      <c r="P36" s="14" t="s">
        <v>22</v>
      </c>
      <c r="Q36" s="14" t="s">
        <v>21</v>
      </c>
      <c r="R36" s="14" t="s">
        <v>21</v>
      </c>
      <c r="S36" s="14" t="s">
        <v>21</v>
      </c>
    </row>
    <row r="37" spans="1:19" ht="15.75" thickBot="1" x14ac:dyDescent="0.3">
      <c r="A37" s="15">
        <v>16</v>
      </c>
      <c r="B37" s="16" t="s">
        <v>17</v>
      </c>
      <c r="C37" s="16" t="s">
        <v>24</v>
      </c>
      <c r="D37" s="16" t="s">
        <v>24</v>
      </c>
      <c r="E37" s="16" t="s">
        <v>24</v>
      </c>
      <c r="F37" s="16" t="s">
        <v>24</v>
      </c>
      <c r="G37" s="16" t="s">
        <v>24</v>
      </c>
      <c r="H37" s="16" t="s">
        <v>24</v>
      </c>
      <c r="I37" s="16" t="s">
        <v>22</v>
      </c>
      <c r="J37" s="16" t="s">
        <v>24</v>
      </c>
      <c r="K37" s="16" t="s">
        <v>24</v>
      </c>
      <c r="L37" s="16" t="s">
        <v>21</v>
      </c>
      <c r="M37" s="16" t="s">
        <v>25</v>
      </c>
      <c r="N37" s="16" t="s">
        <v>22</v>
      </c>
      <c r="O37" s="16" t="s">
        <v>24</v>
      </c>
      <c r="P37" s="16" t="s">
        <v>22</v>
      </c>
      <c r="Q37" s="16" t="s">
        <v>25</v>
      </c>
      <c r="R37" s="16" t="s">
        <v>24</v>
      </c>
      <c r="S37" s="16" t="s">
        <v>26</v>
      </c>
    </row>
    <row r="38" spans="1:19" ht="15.75" thickBot="1" x14ac:dyDescent="0.3">
      <c r="A38" s="17">
        <v>17</v>
      </c>
      <c r="B38" s="18" t="s">
        <v>17</v>
      </c>
      <c r="C38" s="18" t="s">
        <v>24</v>
      </c>
      <c r="D38" s="18" t="s">
        <v>24</v>
      </c>
      <c r="E38" s="18" t="s">
        <v>24</v>
      </c>
      <c r="F38" s="18" t="s">
        <v>24</v>
      </c>
      <c r="G38" s="18" t="s">
        <v>24</v>
      </c>
      <c r="H38" s="18" t="s">
        <v>24</v>
      </c>
      <c r="I38" s="18" t="s">
        <v>25</v>
      </c>
      <c r="J38" s="18" t="s">
        <v>22</v>
      </c>
      <c r="K38" s="18" t="s">
        <v>22</v>
      </c>
      <c r="L38" s="18" t="s">
        <v>22</v>
      </c>
      <c r="M38" s="18" t="s">
        <v>21</v>
      </c>
      <c r="N38" s="18" t="s">
        <v>22</v>
      </c>
      <c r="O38" s="18" t="s">
        <v>22</v>
      </c>
      <c r="P38" s="18" t="s">
        <v>22</v>
      </c>
      <c r="Q38" s="18" t="s">
        <v>22</v>
      </c>
      <c r="R38" s="18" t="s">
        <v>22</v>
      </c>
      <c r="S38" s="18" t="s">
        <v>22</v>
      </c>
    </row>
    <row r="39" spans="1:19" s="10" customFormat="1" ht="17.25" thickBot="1" x14ac:dyDescent="0.3">
      <c r="A39" s="56" t="s">
        <v>37</v>
      </c>
    </row>
    <row r="40" spans="1:19" ht="27.75" thickBot="1" x14ac:dyDescent="0.3">
      <c r="C40" s="12" t="s">
        <v>0</v>
      </c>
      <c r="D40" s="12" t="s">
        <v>1</v>
      </c>
      <c r="E40" s="12" t="s">
        <v>2</v>
      </c>
      <c r="F40" s="12" t="s">
        <v>3</v>
      </c>
      <c r="G40" s="12" t="s">
        <v>4</v>
      </c>
      <c r="H40" s="12" t="s">
        <v>5</v>
      </c>
      <c r="I40" s="12" t="s">
        <v>6</v>
      </c>
      <c r="J40" s="12" t="s">
        <v>7</v>
      </c>
      <c r="K40" s="12" t="s">
        <v>8</v>
      </c>
      <c r="L40" s="12" t="s">
        <v>9</v>
      </c>
      <c r="M40" s="12" t="s">
        <v>10</v>
      </c>
      <c r="N40" s="12" t="s">
        <v>11</v>
      </c>
      <c r="O40" s="12" t="s">
        <v>12</v>
      </c>
      <c r="P40" s="12" t="s">
        <v>13</v>
      </c>
      <c r="Q40" s="12" t="s">
        <v>14</v>
      </c>
      <c r="R40" s="12" t="s">
        <v>15</v>
      </c>
      <c r="S40" s="12" t="s">
        <v>16</v>
      </c>
    </row>
    <row r="41" spans="1:19" ht="15.75" thickBot="1" x14ac:dyDescent="0.3">
      <c r="A41" s="13">
        <v>1</v>
      </c>
      <c r="B41" s="14" t="s">
        <v>17</v>
      </c>
      <c r="C41" s="14" t="s">
        <v>24</v>
      </c>
      <c r="D41" s="14" t="s">
        <v>24</v>
      </c>
      <c r="E41" s="14" t="s">
        <v>22</v>
      </c>
      <c r="F41" s="14" t="s">
        <v>25</v>
      </c>
      <c r="G41" s="14" t="s">
        <v>21</v>
      </c>
      <c r="H41" s="14" t="s">
        <v>21</v>
      </c>
      <c r="I41" s="14" t="s">
        <v>22</v>
      </c>
      <c r="J41" s="14" t="s">
        <v>22</v>
      </c>
      <c r="K41" s="14" t="s">
        <v>21</v>
      </c>
      <c r="L41" s="14" t="s">
        <v>22</v>
      </c>
      <c r="M41" s="14" t="s">
        <v>22</v>
      </c>
      <c r="N41" s="14" t="s">
        <v>21</v>
      </c>
      <c r="O41" s="14" t="s">
        <v>22</v>
      </c>
      <c r="P41" s="14" t="s">
        <v>22</v>
      </c>
      <c r="Q41" s="14" t="s">
        <v>22</v>
      </c>
      <c r="R41" s="14" t="s">
        <v>22</v>
      </c>
      <c r="S41" s="14" t="s">
        <v>22</v>
      </c>
    </row>
    <row r="42" spans="1:19" ht="15.75" thickBot="1" x14ac:dyDescent="0.3">
      <c r="A42" s="15">
        <v>2</v>
      </c>
      <c r="B42" s="16" t="s">
        <v>17</v>
      </c>
      <c r="C42" s="16" t="s">
        <v>25</v>
      </c>
      <c r="D42" s="16" t="s">
        <v>25</v>
      </c>
      <c r="E42" s="16" t="s">
        <v>25</v>
      </c>
      <c r="F42" s="16" t="s">
        <v>22</v>
      </c>
      <c r="G42" s="16" t="s">
        <v>22</v>
      </c>
      <c r="H42" s="16" t="s">
        <v>21</v>
      </c>
      <c r="I42" s="16" t="s">
        <v>22</v>
      </c>
      <c r="J42" s="16" t="s">
        <v>24</v>
      </c>
      <c r="K42" s="16" t="s">
        <v>22</v>
      </c>
      <c r="L42" s="16" t="s">
        <v>22</v>
      </c>
      <c r="M42" s="16" t="s">
        <v>22</v>
      </c>
      <c r="N42" s="16" t="s">
        <v>22</v>
      </c>
      <c r="O42" s="16" t="s">
        <v>22</v>
      </c>
      <c r="P42" s="16" t="s">
        <v>21</v>
      </c>
      <c r="Q42" s="16" t="s">
        <v>22</v>
      </c>
      <c r="R42" s="16" t="s">
        <v>22</v>
      </c>
      <c r="S42" s="16" t="s">
        <v>22</v>
      </c>
    </row>
    <row r="43" spans="1:19" ht="15.75" thickBot="1" x14ac:dyDescent="0.3">
      <c r="A43" s="13">
        <v>3</v>
      </c>
      <c r="B43" s="14" t="s">
        <v>17</v>
      </c>
      <c r="C43" s="14" t="s">
        <v>21</v>
      </c>
      <c r="D43" s="14" t="s">
        <v>26</v>
      </c>
      <c r="E43" s="14" t="s">
        <v>25</v>
      </c>
      <c r="F43" s="14" t="s">
        <v>26</v>
      </c>
      <c r="G43" s="14" t="s">
        <v>26</v>
      </c>
      <c r="H43" s="14" t="s">
        <v>25</v>
      </c>
      <c r="I43" s="14" t="s">
        <v>25</v>
      </c>
      <c r="J43" s="14" t="s">
        <v>21</v>
      </c>
      <c r="K43" s="14" t="s">
        <v>22</v>
      </c>
      <c r="L43" s="14" t="s">
        <v>22</v>
      </c>
      <c r="M43" s="14" t="s">
        <v>22</v>
      </c>
      <c r="N43" s="14" t="s">
        <v>24</v>
      </c>
      <c r="O43" s="14" t="s">
        <v>22</v>
      </c>
      <c r="P43" s="14" t="s">
        <v>22</v>
      </c>
      <c r="Q43" s="14" t="s">
        <v>24</v>
      </c>
      <c r="R43" s="14" t="s">
        <v>21</v>
      </c>
      <c r="S43" s="14" t="s">
        <v>21</v>
      </c>
    </row>
    <row r="44" spans="1:19" ht="15.75" thickBot="1" x14ac:dyDescent="0.3">
      <c r="A44" s="15">
        <v>4</v>
      </c>
      <c r="B44" s="16" t="s">
        <v>17</v>
      </c>
      <c r="C44" s="16" t="s">
        <v>25</v>
      </c>
      <c r="D44" s="16" t="s">
        <v>21</v>
      </c>
      <c r="E44" s="16" t="s">
        <v>25</v>
      </c>
      <c r="F44" s="16" t="s">
        <v>25</v>
      </c>
      <c r="G44" s="16" t="s">
        <v>21</v>
      </c>
      <c r="H44" s="16" t="s">
        <v>21</v>
      </c>
      <c r="I44" s="16" t="s">
        <v>21</v>
      </c>
      <c r="J44" s="16" t="s">
        <v>26</v>
      </c>
      <c r="K44" s="16" t="s">
        <v>22</v>
      </c>
      <c r="L44" s="16" t="s">
        <v>22</v>
      </c>
      <c r="M44" s="16" t="s">
        <v>22</v>
      </c>
      <c r="N44" s="16" t="s">
        <v>22</v>
      </c>
      <c r="O44" s="16" t="s">
        <v>22</v>
      </c>
      <c r="P44" s="16" t="s">
        <v>22</v>
      </c>
      <c r="Q44" s="16" t="s">
        <v>22</v>
      </c>
      <c r="R44" s="16" t="s">
        <v>22</v>
      </c>
      <c r="S44" s="16" t="s">
        <v>22</v>
      </c>
    </row>
    <row r="45" spans="1:19" ht="15.75" thickBot="1" x14ac:dyDescent="0.3">
      <c r="A45" s="13">
        <v>5</v>
      </c>
      <c r="B45" s="14" t="s">
        <v>17</v>
      </c>
      <c r="C45" s="14" t="s">
        <v>25</v>
      </c>
      <c r="D45" s="14" t="s">
        <v>25</v>
      </c>
      <c r="E45" s="14" t="s">
        <v>25</v>
      </c>
      <c r="F45" s="14" t="s">
        <v>21</v>
      </c>
      <c r="G45" s="14" t="s">
        <v>25</v>
      </c>
      <c r="H45" s="14" t="s">
        <v>21</v>
      </c>
      <c r="I45" s="14" t="s">
        <v>21</v>
      </c>
      <c r="J45" s="14" t="s">
        <v>26</v>
      </c>
      <c r="K45" s="14" t="s">
        <v>21</v>
      </c>
      <c r="L45" s="14" t="s">
        <v>21</v>
      </c>
      <c r="M45" s="14" t="s">
        <v>21</v>
      </c>
      <c r="N45" s="14" t="s">
        <v>21</v>
      </c>
      <c r="O45" s="14" t="s">
        <v>21</v>
      </c>
      <c r="P45" s="14" t="s">
        <v>21</v>
      </c>
      <c r="Q45" s="14" t="s">
        <v>21</v>
      </c>
      <c r="R45" s="14" t="s">
        <v>21</v>
      </c>
      <c r="S45" s="14" t="s">
        <v>21</v>
      </c>
    </row>
    <row r="46" spans="1:19" ht="15.75" thickBot="1" x14ac:dyDescent="0.3">
      <c r="A46" s="15">
        <v>6</v>
      </c>
      <c r="B46" s="16" t="s">
        <v>17</v>
      </c>
      <c r="C46" s="16" t="s">
        <v>26</v>
      </c>
      <c r="D46" s="16" t="s">
        <v>26</v>
      </c>
      <c r="E46" s="16" t="s">
        <v>26</v>
      </c>
      <c r="F46" s="16" t="s">
        <v>26</v>
      </c>
      <c r="G46" s="16" t="s">
        <v>26</v>
      </c>
      <c r="H46" s="16" t="s">
        <v>26</v>
      </c>
      <c r="I46" s="16" t="s">
        <v>25</v>
      </c>
      <c r="J46" s="16" t="s">
        <v>26</v>
      </c>
      <c r="K46" s="16" t="s">
        <v>25</v>
      </c>
      <c r="L46" s="16" t="s">
        <v>21</v>
      </c>
      <c r="M46" s="16" t="s">
        <v>25</v>
      </c>
      <c r="N46" s="16" t="s">
        <v>22</v>
      </c>
      <c r="O46" s="16" t="s">
        <v>21</v>
      </c>
      <c r="P46" s="16" t="s">
        <v>25</v>
      </c>
      <c r="Q46" s="16" t="s">
        <v>21</v>
      </c>
      <c r="R46" s="16" t="s">
        <v>25</v>
      </c>
      <c r="S46" s="16" t="s">
        <v>25</v>
      </c>
    </row>
    <row r="47" spans="1:19" ht="15.75" thickBot="1" x14ac:dyDescent="0.3">
      <c r="A47" s="13">
        <v>7</v>
      </c>
      <c r="B47" s="14" t="s">
        <v>17</v>
      </c>
      <c r="C47" s="14" t="s">
        <v>25</v>
      </c>
      <c r="D47" s="14" t="s">
        <v>25</v>
      </c>
      <c r="E47" s="14" t="s">
        <v>25</v>
      </c>
      <c r="F47" s="14" t="s">
        <v>21</v>
      </c>
      <c r="G47" s="14" t="s">
        <v>25</v>
      </c>
      <c r="H47" s="14" t="s">
        <v>25</v>
      </c>
      <c r="I47" s="14" t="s">
        <v>25</v>
      </c>
      <c r="J47" s="14" t="s">
        <v>26</v>
      </c>
      <c r="K47" s="14" t="s">
        <v>25</v>
      </c>
      <c r="L47" s="14" t="s">
        <v>25</v>
      </c>
      <c r="M47" s="14" t="s">
        <v>25</v>
      </c>
      <c r="N47" s="14" t="s">
        <v>25</v>
      </c>
      <c r="O47" s="14" t="s">
        <v>25</v>
      </c>
      <c r="P47" s="14" t="s">
        <v>25</v>
      </c>
      <c r="Q47" s="14" t="s">
        <v>25</v>
      </c>
      <c r="R47" s="14" t="s">
        <v>25</v>
      </c>
      <c r="S47" s="14" t="s">
        <v>25</v>
      </c>
    </row>
    <row r="48" spans="1:19" ht="15.75" thickBot="1" x14ac:dyDescent="0.3">
      <c r="A48" s="15">
        <v>8</v>
      </c>
      <c r="B48" s="16" t="s">
        <v>17</v>
      </c>
      <c r="C48" s="16" t="s">
        <v>25</v>
      </c>
      <c r="D48" s="16" t="s">
        <v>25</v>
      </c>
      <c r="E48" s="16" t="s">
        <v>25</v>
      </c>
      <c r="F48" s="16" t="s">
        <v>21</v>
      </c>
      <c r="G48" s="16" t="s">
        <v>21</v>
      </c>
      <c r="H48" s="16" t="s">
        <v>22</v>
      </c>
      <c r="I48" s="16" t="s">
        <v>21</v>
      </c>
      <c r="J48" s="16" t="s">
        <v>25</v>
      </c>
      <c r="K48" s="16" t="s">
        <v>24</v>
      </c>
      <c r="L48" s="16" t="s">
        <v>24</v>
      </c>
      <c r="M48" s="16" t="s">
        <v>24</v>
      </c>
      <c r="N48" s="16" t="s">
        <v>21</v>
      </c>
      <c r="O48" s="16" t="s">
        <v>22</v>
      </c>
      <c r="P48" s="16" t="s">
        <v>24</v>
      </c>
      <c r="Q48" s="16" t="s">
        <v>22</v>
      </c>
      <c r="R48" s="16" t="s">
        <v>22</v>
      </c>
      <c r="S48" s="16" t="s">
        <v>22</v>
      </c>
    </row>
    <row r="49" spans="1:19" ht="15.75" thickBot="1" x14ac:dyDescent="0.3">
      <c r="A49" s="13">
        <v>9</v>
      </c>
      <c r="B49" s="14" t="s">
        <v>17</v>
      </c>
      <c r="C49" s="14" t="s">
        <v>26</v>
      </c>
      <c r="D49" s="14" t="s">
        <v>26</v>
      </c>
      <c r="E49" s="14" t="s">
        <v>26</v>
      </c>
      <c r="F49" s="14" t="s">
        <v>26</v>
      </c>
      <c r="G49" s="14" t="s">
        <v>26</v>
      </c>
      <c r="H49" s="14" t="s">
        <v>25</v>
      </c>
      <c r="I49" s="14" t="s">
        <v>25</v>
      </c>
      <c r="J49" s="14" t="s">
        <v>26</v>
      </c>
      <c r="K49" s="14" t="s">
        <v>21</v>
      </c>
      <c r="L49" s="14" t="s">
        <v>21</v>
      </c>
      <c r="M49" s="14" t="s">
        <v>21</v>
      </c>
      <c r="N49" s="14" t="s">
        <v>21</v>
      </c>
      <c r="O49" s="14" t="s">
        <v>22</v>
      </c>
      <c r="P49" s="14" t="s">
        <v>22</v>
      </c>
      <c r="Q49" s="14" t="s">
        <v>22</v>
      </c>
      <c r="R49" s="14" t="s">
        <v>22</v>
      </c>
      <c r="S49" s="14" t="s">
        <v>22</v>
      </c>
    </row>
    <row r="50" spans="1:19" ht="15.75" thickBot="1" x14ac:dyDescent="0.3">
      <c r="A50" s="15">
        <v>10</v>
      </c>
      <c r="B50" s="16" t="s">
        <v>17</v>
      </c>
      <c r="C50" s="16" t="s">
        <v>26</v>
      </c>
      <c r="D50" s="16" t="s">
        <v>26</v>
      </c>
      <c r="E50" s="16" t="s">
        <v>26</v>
      </c>
      <c r="F50" s="16" t="s">
        <v>26</v>
      </c>
      <c r="G50" s="16" t="s">
        <v>26</v>
      </c>
      <c r="H50" s="16" t="s">
        <v>25</v>
      </c>
      <c r="I50" s="16" t="s">
        <v>26</v>
      </c>
      <c r="J50" s="16" t="s">
        <v>26</v>
      </c>
      <c r="K50" s="16" t="s">
        <v>22</v>
      </c>
      <c r="L50" s="16" t="s">
        <v>22</v>
      </c>
      <c r="M50" s="16" t="s">
        <v>22</v>
      </c>
      <c r="N50" s="16" t="s">
        <v>22</v>
      </c>
      <c r="O50" s="16" t="s">
        <v>22</v>
      </c>
      <c r="P50" s="16" t="s">
        <v>24</v>
      </c>
      <c r="Q50" s="16" t="s">
        <v>22</v>
      </c>
      <c r="R50" s="16" t="s">
        <v>22</v>
      </c>
      <c r="S50" s="16" t="s">
        <v>22</v>
      </c>
    </row>
    <row r="51" spans="1:19" ht="15.75" thickBot="1" x14ac:dyDescent="0.3">
      <c r="A51" s="13">
        <v>11</v>
      </c>
      <c r="B51" s="14" t="s">
        <v>17</v>
      </c>
      <c r="C51" s="14" t="s">
        <v>25</v>
      </c>
      <c r="D51" s="14" t="s">
        <v>25</v>
      </c>
      <c r="E51" s="14" t="s">
        <v>25</v>
      </c>
      <c r="F51" s="14" t="s">
        <v>21</v>
      </c>
      <c r="G51" s="14" t="s">
        <v>21</v>
      </c>
      <c r="H51" s="14" t="s">
        <v>25</v>
      </c>
      <c r="I51" s="14" t="s">
        <v>25</v>
      </c>
      <c r="J51" s="14" t="s">
        <v>26</v>
      </c>
      <c r="K51" s="14" t="s">
        <v>22</v>
      </c>
      <c r="L51" s="14" t="s">
        <v>22</v>
      </c>
      <c r="M51" s="14" t="s">
        <v>22</v>
      </c>
      <c r="N51" s="14" t="s">
        <v>22</v>
      </c>
      <c r="O51" s="14" t="s">
        <v>22</v>
      </c>
      <c r="P51" s="14" t="s">
        <v>24</v>
      </c>
      <c r="Q51" s="14" t="s">
        <v>22</v>
      </c>
      <c r="R51" s="14" t="s">
        <v>22</v>
      </c>
      <c r="S51" s="14" t="s">
        <v>22</v>
      </c>
    </row>
    <row r="52" spans="1:19" ht="15.75" thickBot="1" x14ac:dyDescent="0.3">
      <c r="A52" s="15">
        <v>12</v>
      </c>
      <c r="B52" s="16" t="s">
        <v>17</v>
      </c>
      <c r="C52" s="16" t="s">
        <v>25</v>
      </c>
      <c r="D52" s="16" t="s">
        <v>25</v>
      </c>
      <c r="E52" s="16" t="s">
        <v>25</v>
      </c>
      <c r="F52" s="16" t="s">
        <v>22</v>
      </c>
      <c r="G52" s="16" t="s">
        <v>21</v>
      </c>
      <c r="H52" s="16" t="s">
        <v>25</v>
      </c>
      <c r="I52" s="16" t="s">
        <v>22</v>
      </c>
      <c r="J52" s="16" t="s">
        <v>26</v>
      </c>
      <c r="K52" s="16" t="s">
        <v>22</v>
      </c>
      <c r="L52" s="16" t="s">
        <v>24</v>
      </c>
      <c r="M52" s="16" t="s">
        <v>22</v>
      </c>
      <c r="N52" s="16" t="s">
        <v>22</v>
      </c>
      <c r="O52" s="16" t="s">
        <v>24</v>
      </c>
      <c r="P52" s="16" t="s">
        <v>24</v>
      </c>
      <c r="Q52" s="16" t="s">
        <v>24</v>
      </c>
      <c r="R52" s="16" t="s">
        <v>24</v>
      </c>
      <c r="S52" s="16" t="s">
        <v>24</v>
      </c>
    </row>
    <row r="53" spans="1:19" ht="15.75" thickBot="1" x14ac:dyDescent="0.3">
      <c r="A53" s="13">
        <v>13</v>
      </c>
      <c r="B53" s="14" t="s">
        <v>17</v>
      </c>
      <c r="C53" s="14" t="s">
        <v>21</v>
      </c>
      <c r="D53" s="14" t="s">
        <v>26</v>
      </c>
      <c r="E53" s="14" t="s">
        <v>21</v>
      </c>
      <c r="F53" s="14" t="s">
        <v>26</v>
      </c>
      <c r="G53" s="14" t="s">
        <v>26</v>
      </c>
      <c r="H53" s="14" t="s">
        <v>26</v>
      </c>
      <c r="I53" s="14" t="s">
        <v>26</v>
      </c>
      <c r="J53" s="14" t="s">
        <v>24</v>
      </c>
      <c r="K53" s="14" t="s">
        <v>21</v>
      </c>
      <c r="L53" s="14" t="s">
        <v>21</v>
      </c>
      <c r="M53" s="14" t="s">
        <v>25</v>
      </c>
      <c r="N53" s="14" t="s">
        <v>26</v>
      </c>
      <c r="O53" s="14" t="s">
        <v>25</v>
      </c>
      <c r="P53" s="14" t="s">
        <v>21</v>
      </c>
      <c r="Q53" s="14" t="s">
        <v>26</v>
      </c>
      <c r="R53" s="14" t="s">
        <v>21</v>
      </c>
      <c r="S53" s="14" t="s">
        <v>26</v>
      </c>
    </row>
    <row r="54" spans="1:19" ht="15.75" thickBot="1" x14ac:dyDescent="0.3">
      <c r="A54" s="15">
        <v>14</v>
      </c>
      <c r="B54" s="16" t="s">
        <v>17</v>
      </c>
      <c r="C54" s="16" t="s">
        <v>24</v>
      </c>
      <c r="D54" s="16" t="s">
        <v>22</v>
      </c>
      <c r="E54" s="16" t="s">
        <v>22</v>
      </c>
      <c r="F54" s="16" t="s">
        <v>25</v>
      </c>
      <c r="G54" s="16" t="s">
        <v>21</v>
      </c>
      <c r="H54" s="16" t="s">
        <v>21</v>
      </c>
      <c r="I54" s="16" t="s">
        <v>21</v>
      </c>
      <c r="J54" s="16" t="s">
        <v>22</v>
      </c>
      <c r="K54" s="16" t="s">
        <v>22</v>
      </c>
      <c r="L54" s="16" t="s">
        <v>22</v>
      </c>
      <c r="M54" s="16" t="s">
        <v>22</v>
      </c>
      <c r="N54" s="16" t="s">
        <v>22</v>
      </c>
      <c r="O54" s="16" t="s">
        <v>22</v>
      </c>
      <c r="P54" s="16" t="s">
        <v>24</v>
      </c>
      <c r="Q54" s="16" t="s">
        <v>22</v>
      </c>
      <c r="R54" s="16" t="s">
        <v>22</v>
      </c>
      <c r="S54" s="16" t="s">
        <v>22</v>
      </c>
    </row>
    <row r="55" spans="1:19" ht="15.75" thickBot="1" x14ac:dyDescent="0.3">
      <c r="A55" s="13">
        <v>15</v>
      </c>
      <c r="B55" s="14" t="s">
        <v>17</v>
      </c>
      <c r="C55" s="14" t="s">
        <v>26</v>
      </c>
      <c r="D55" s="14" t="s">
        <v>26</v>
      </c>
      <c r="E55" s="14" t="s">
        <v>26</v>
      </c>
      <c r="F55" s="14" t="s">
        <v>25</v>
      </c>
      <c r="G55" s="14" t="s">
        <v>25</v>
      </c>
      <c r="H55" s="14" t="s">
        <v>26</v>
      </c>
      <c r="I55" s="14" t="s">
        <v>25</v>
      </c>
      <c r="J55" s="14" t="s">
        <v>26</v>
      </c>
      <c r="K55" s="14" t="s">
        <v>25</v>
      </c>
      <c r="L55" s="14" t="s">
        <v>21</v>
      </c>
      <c r="M55" s="14" t="s">
        <v>21</v>
      </c>
      <c r="N55" s="14" t="s">
        <v>21</v>
      </c>
      <c r="O55" s="14" t="s">
        <v>21</v>
      </c>
      <c r="P55" s="14" t="s">
        <v>22</v>
      </c>
      <c r="Q55" s="14" t="s">
        <v>21</v>
      </c>
      <c r="R55" s="14" t="s">
        <v>21</v>
      </c>
      <c r="S55" s="14" t="s">
        <v>21</v>
      </c>
    </row>
    <row r="56" spans="1:19" ht="15.75" thickBot="1" x14ac:dyDescent="0.3">
      <c r="A56" s="15">
        <v>16</v>
      </c>
      <c r="B56" s="16" t="s">
        <v>17</v>
      </c>
      <c r="C56" s="16" t="s">
        <v>26</v>
      </c>
      <c r="D56" s="16" t="s">
        <v>26</v>
      </c>
      <c r="E56" s="16" t="s">
        <v>26</v>
      </c>
      <c r="F56" s="16" t="s">
        <v>26</v>
      </c>
      <c r="G56" s="16" t="s">
        <v>25</v>
      </c>
      <c r="H56" s="16" t="s">
        <v>25</v>
      </c>
      <c r="I56" s="16" t="s">
        <v>21</v>
      </c>
      <c r="J56" s="16" t="s">
        <v>25</v>
      </c>
      <c r="K56" s="16" t="s">
        <v>25</v>
      </c>
      <c r="L56" s="16" t="s">
        <v>21</v>
      </c>
      <c r="M56" s="16" t="s">
        <v>22</v>
      </c>
      <c r="N56" s="16" t="s">
        <v>21</v>
      </c>
      <c r="O56" s="16" t="s">
        <v>25</v>
      </c>
      <c r="P56" s="16" t="s">
        <v>25</v>
      </c>
      <c r="Q56" s="16" t="s">
        <v>21</v>
      </c>
      <c r="R56" s="16" t="s">
        <v>25</v>
      </c>
      <c r="S56" s="16" t="s">
        <v>22</v>
      </c>
    </row>
    <row r="57" spans="1:19" ht="15.75" thickBot="1" x14ac:dyDescent="0.3">
      <c r="A57" s="17">
        <v>17</v>
      </c>
      <c r="B57" s="18" t="s">
        <v>17</v>
      </c>
      <c r="C57" s="18" t="s">
        <v>26</v>
      </c>
      <c r="D57" s="18" t="s">
        <v>26</v>
      </c>
      <c r="E57" s="18" t="s">
        <v>26</v>
      </c>
      <c r="F57" s="18" t="s">
        <v>26</v>
      </c>
      <c r="G57" s="18" t="s">
        <v>26</v>
      </c>
      <c r="H57" s="18" t="s">
        <v>26</v>
      </c>
      <c r="I57" s="18" t="s">
        <v>25</v>
      </c>
      <c r="J57" s="18" t="s">
        <v>26</v>
      </c>
      <c r="K57" s="18" t="s">
        <v>21</v>
      </c>
      <c r="L57" s="18" t="s">
        <v>21</v>
      </c>
      <c r="M57" s="18" t="s">
        <v>21</v>
      </c>
      <c r="N57" s="18" t="s">
        <v>21</v>
      </c>
      <c r="O57" s="18" t="s">
        <v>21</v>
      </c>
      <c r="P57" s="18" t="s">
        <v>21</v>
      </c>
      <c r="Q57" s="18" t="s">
        <v>21</v>
      </c>
      <c r="R57" s="18" t="s">
        <v>21</v>
      </c>
      <c r="S57" s="18" t="s">
        <v>21</v>
      </c>
    </row>
    <row r="58" spans="1:19" s="10" customFormat="1" ht="17.25" thickBot="1" x14ac:dyDescent="0.35">
      <c r="A58" s="58" t="s">
        <v>36</v>
      </c>
    </row>
    <row r="59" spans="1:19" ht="27.75" thickBot="1" x14ac:dyDescent="0.3">
      <c r="C59" s="12" t="s">
        <v>0</v>
      </c>
      <c r="D59" s="12" t="s">
        <v>1</v>
      </c>
      <c r="E59" s="12" t="s">
        <v>2</v>
      </c>
      <c r="F59" s="12" t="s">
        <v>3</v>
      </c>
      <c r="G59" s="12" t="s">
        <v>4</v>
      </c>
      <c r="H59" s="12" t="s">
        <v>5</v>
      </c>
      <c r="I59" s="12" t="s">
        <v>6</v>
      </c>
      <c r="J59" s="12" t="s">
        <v>7</v>
      </c>
      <c r="K59" s="12" t="s">
        <v>8</v>
      </c>
      <c r="L59" s="12" t="s">
        <v>9</v>
      </c>
      <c r="M59" s="12" t="s">
        <v>10</v>
      </c>
      <c r="N59" s="12" t="s">
        <v>11</v>
      </c>
      <c r="O59" s="12" t="s">
        <v>12</v>
      </c>
      <c r="P59" s="12" t="s">
        <v>13</v>
      </c>
      <c r="Q59" s="12" t="s">
        <v>14</v>
      </c>
      <c r="R59" s="12" t="s">
        <v>15</v>
      </c>
      <c r="S59" s="12" t="s">
        <v>16</v>
      </c>
    </row>
    <row r="60" spans="1:19" ht="15.75" thickBot="1" x14ac:dyDescent="0.3">
      <c r="A60" s="13">
        <v>1</v>
      </c>
      <c r="B60" s="14" t="s">
        <v>17</v>
      </c>
      <c r="C60" s="14" t="s">
        <v>24</v>
      </c>
      <c r="D60" s="14" t="s">
        <v>21</v>
      </c>
      <c r="E60" s="14" t="s">
        <v>22</v>
      </c>
      <c r="F60" s="14" t="s">
        <v>21</v>
      </c>
      <c r="G60" s="14" t="s">
        <v>21</v>
      </c>
      <c r="H60" s="14" t="s">
        <v>22</v>
      </c>
      <c r="I60" s="14" t="s">
        <v>21</v>
      </c>
      <c r="J60" s="14" t="s">
        <v>21</v>
      </c>
      <c r="K60" s="14" t="s">
        <v>21</v>
      </c>
      <c r="L60" s="14" t="s">
        <v>25</v>
      </c>
      <c r="M60" s="14" t="s">
        <v>25</v>
      </c>
      <c r="N60" s="14" t="s">
        <v>21</v>
      </c>
      <c r="O60" s="14" t="s">
        <v>25</v>
      </c>
      <c r="P60" s="14" t="s">
        <v>25</v>
      </c>
      <c r="Q60" s="14" t="s">
        <v>25</v>
      </c>
      <c r="R60" s="14" t="s">
        <v>25</v>
      </c>
      <c r="S60" s="14" t="s">
        <v>25</v>
      </c>
    </row>
    <row r="61" spans="1:19" ht="15.75" thickBot="1" x14ac:dyDescent="0.3">
      <c r="A61" s="15">
        <v>2</v>
      </c>
      <c r="B61" s="16" t="s">
        <v>17</v>
      </c>
      <c r="C61" s="16" t="s">
        <v>24</v>
      </c>
      <c r="D61" s="16" t="s">
        <v>24</v>
      </c>
      <c r="E61" s="16" t="s">
        <v>24</v>
      </c>
      <c r="F61" s="16" t="s">
        <v>26</v>
      </c>
      <c r="G61" s="16" t="s">
        <v>21</v>
      </c>
      <c r="H61" s="16" t="s">
        <v>21</v>
      </c>
      <c r="I61" s="16" t="s">
        <v>25</v>
      </c>
      <c r="J61" s="16" t="s">
        <v>22</v>
      </c>
      <c r="K61" s="16" t="s">
        <v>21</v>
      </c>
      <c r="L61" s="16" t="s">
        <v>21</v>
      </c>
      <c r="M61" s="16" t="s">
        <v>21</v>
      </c>
      <c r="N61" s="16" t="s">
        <v>21</v>
      </c>
      <c r="O61" s="16" t="s">
        <v>21</v>
      </c>
      <c r="P61" s="16" t="s">
        <v>21</v>
      </c>
      <c r="Q61" s="16" t="s">
        <v>21</v>
      </c>
      <c r="R61" s="16" t="s">
        <v>21</v>
      </c>
      <c r="S61" s="16" t="s">
        <v>21</v>
      </c>
    </row>
    <row r="62" spans="1:19" ht="15.75" thickBot="1" x14ac:dyDescent="0.3">
      <c r="A62" s="13">
        <v>3</v>
      </c>
      <c r="B62" s="14" t="s">
        <v>17</v>
      </c>
      <c r="C62" s="14" t="s">
        <v>24</v>
      </c>
      <c r="D62" s="14" t="s">
        <v>24</v>
      </c>
      <c r="E62" s="14" t="s">
        <v>24</v>
      </c>
      <c r="F62" s="14" t="s">
        <v>24</v>
      </c>
      <c r="G62" s="14" t="s">
        <v>24</v>
      </c>
      <c r="H62" s="14" t="s">
        <v>21</v>
      </c>
      <c r="I62" s="14" t="s">
        <v>21</v>
      </c>
      <c r="J62" s="14" t="s">
        <v>21</v>
      </c>
      <c r="K62" s="14" t="s">
        <v>24</v>
      </c>
      <c r="L62" s="14" t="s">
        <v>21</v>
      </c>
      <c r="M62" s="14" t="s">
        <v>25</v>
      </c>
      <c r="N62" s="14" t="s">
        <v>25</v>
      </c>
      <c r="O62" s="14" t="s">
        <v>25</v>
      </c>
      <c r="P62" s="14" t="s">
        <v>21</v>
      </c>
      <c r="Q62" s="14" t="s">
        <v>25</v>
      </c>
      <c r="R62" s="14" t="s">
        <v>22</v>
      </c>
      <c r="S62" s="14" t="s">
        <v>25</v>
      </c>
    </row>
    <row r="63" spans="1:19" ht="15.75" thickBot="1" x14ac:dyDescent="0.3">
      <c r="A63" s="15">
        <v>4</v>
      </c>
      <c r="B63" s="16" t="s">
        <v>17</v>
      </c>
      <c r="C63" s="16" t="s">
        <v>24</v>
      </c>
      <c r="D63" s="16" t="s">
        <v>22</v>
      </c>
      <c r="E63" s="16" t="s">
        <v>24</v>
      </c>
      <c r="F63" s="16" t="s">
        <v>25</v>
      </c>
      <c r="G63" s="16" t="s">
        <v>22</v>
      </c>
      <c r="H63" s="16" t="s">
        <v>21</v>
      </c>
      <c r="I63" s="16" t="s">
        <v>26</v>
      </c>
      <c r="J63" s="16" t="s">
        <v>24</v>
      </c>
      <c r="K63" s="16" t="s">
        <v>22</v>
      </c>
      <c r="L63" s="16" t="s">
        <v>21</v>
      </c>
      <c r="M63" s="16" t="s">
        <v>24</v>
      </c>
      <c r="N63" s="16" t="s">
        <v>22</v>
      </c>
      <c r="O63" s="16" t="s">
        <v>22</v>
      </c>
      <c r="P63" s="16" t="s">
        <v>22</v>
      </c>
      <c r="Q63" s="16" t="s">
        <v>21</v>
      </c>
      <c r="R63" s="16" t="s">
        <v>22</v>
      </c>
      <c r="S63" s="16" t="s">
        <v>24</v>
      </c>
    </row>
    <row r="64" spans="1:19" ht="15.75" thickBot="1" x14ac:dyDescent="0.3">
      <c r="A64" s="13">
        <v>5</v>
      </c>
      <c r="B64" s="14" t="s">
        <v>17</v>
      </c>
      <c r="C64" s="14" t="s">
        <v>24</v>
      </c>
      <c r="D64" s="14" t="s">
        <v>24</v>
      </c>
      <c r="E64" s="14" t="s">
        <v>24</v>
      </c>
      <c r="F64" s="14"/>
      <c r="G64" s="14" t="s">
        <v>24</v>
      </c>
      <c r="H64" s="14" t="s">
        <v>24</v>
      </c>
      <c r="I64" s="14"/>
      <c r="J64" s="14" t="s">
        <v>24</v>
      </c>
      <c r="K64" s="14" t="s">
        <v>22</v>
      </c>
      <c r="L64" s="14" t="s">
        <v>21</v>
      </c>
      <c r="M64" s="14" t="s">
        <v>22</v>
      </c>
      <c r="N64" s="14" t="s">
        <v>21</v>
      </c>
      <c r="O64" s="14"/>
      <c r="P64" s="14" t="s">
        <v>22</v>
      </c>
      <c r="Q64" s="14" t="s">
        <v>21</v>
      </c>
      <c r="R64" s="14" t="s">
        <v>24</v>
      </c>
      <c r="S64" s="14" t="s">
        <v>22</v>
      </c>
    </row>
    <row r="65" spans="1:19" ht="15.75" thickBot="1" x14ac:dyDescent="0.3">
      <c r="A65" s="15">
        <v>6</v>
      </c>
      <c r="B65" s="16" t="s">
        <v>17</v>
      </c>
      <c r="C65" s="16" t="s">
        <v>24</v>
      </c>
      <c r="D65" s="16" t="s">
        <v>24</v>
      </c>
      <c r="E65" s="16" t="s">
        <v>24</v>
      </c>
      <c r="F65" s="16" t="s">
        <v>24</v>
      </c>
      <c r="G65" s="16" t="s">
        <v>24</v>
      </c>
      <c r="H65" s="16" t="s">
        <v>24</v>
      </c>
      <c r="I65" s="16" t="s">
        <v>25</v>
      </c>
      <c r="J65" s="16" t="s">
        <v>24</v>
      </c>
      <c r="K65" s="16" t="s">
        <v>24</v>
      </c>
      <c r="L65" s="16" t="s">
        <v>21</v>
      </c>
      <c r="M65" s="16" t="s">
        <v>25</v>
      </c>
      <c r="N65" s="16" t="s">
        <v>25</v>
      </c>
      <c r="O65" s="16" t="s">
        <v>22</v>
      </c>
      <c r="P65" s="16" t="s">
        <v>22</v>
      </c>
      <c r="Q65" s="16" t="s">
        <v>26</v>
      </c>
      <c r="R65" s="16" t="s">
        <v>24</v>
      </c>
      <c r="S65" s="16" t="s">
        <v>25</v>
      </c>
    </row>
    <row r="66" spans="1:19" ht="15.75" thickBot="1" x14ac:dyDescent="0.3">
      <c r="A66" s="13">
        <v>7</v>
      </c>
      <c r="B66" s="14" t="s">
        <v>17</v>
      </c>
      <c r="C66" s="14" t="s">
        <v>24</v>
      </c>
      <c r="D66" s="14" t="s">
        <v>24</v>
      </c>
      <c r="E66" s="14" t="s">
        <v>24</v>
      </c>
      <c r="F66" s="14" t="s">
        <v>22</v>
      </c>
      <c r="G66" s="14" t="s">
        <v>24</v>
      </c>
      <c r="H66" s="14" t="s">
        <v>24</v>
      </c>
      <c r="I66" s="14" t="s">
        <v>21</v>
      </c>
      <c r="J66" s="14" t="s">
        <v>24</v>
      </c>
      <c r="K66" s="14" t="s">
        <v>22</v>
      </c>
      <c r="L66" s="14" t="s">
        <v>22</v>
      </c>
      <c r="M66" s="14" t="s">
        <v>22</v>
      </c>
      <c r="N66" s="14" t="s">
        <v>22</v>
      </c>
      <c r="O66" s="14" t="s">
        <v>22</v>
      </c>
      <c r="P66" s="14" t="s">
        <v>22</v>
      </c>
      <c r="Q66" s="14" t="s">
        <v>22</v>
      </c>
      <c r="R66" s="14" t="s">
        <v>22</v>
      </c>
      <c r="S66" s="14" t="s">
        <v>22</v>
      </c>
    </row>
    <row r="67" spans="1:19" ht="15.75" thickBot="1" x14ac:dyDescent="0.3">
      <c r="A67" s="15">
        <v>8</v>
      </c>
      <c r="B67" s="16" t="s">
        <v>17</v>
      </c>
      <c r="C67" s="16" t="s">
        <v>24</v>
      </c>
      <c r="D67" s="16" t="s">
        <v>24</v>
      </c>
      <c r="E67" s="16" t="s">
        <v>24</v>
      </c>
      <c r="F67" s="16" t="s">
        <v>21</v>
      </c>
      <c r="G67" s="16" t="s">
        <v>21</v>
      </c>
      <c r="H67" s="16" t="s">
        <v>24</v>
      </c>
      <c r="I67" s="16" t="s">
        <v>21</v>
      </c>
      <c r="J67" s="16" t="s">
        <v>24</v>
      </c>
      <c r="K67" s="16" t="s">
        <v>24</v>
      </c>
      <c r="L67" s="16" t="s">
        <v>21</v>
      </c>
      <c r="M67" s="16" t="s">
        <v>21</v>
      </c>
      <c r="N67" s="16" t="s">
        <v>22</v>
      </c>
      <c r="O67" s="16" t="s">
        <v>24</v>
      </c>
      <c r="P67" s="16" t="s">
        <v>24</v>
      </c>
      <c r="Q67" s="16" t="s">
        <v>21</v>
      </c>
      <c r="R67" s="16" t="s">
        <v>24</v>
      </c>
      <c r="S67" s="16" t="s">
        <v>21</v>
      </c>
    </row>
    <row r="68" spans="1:19" ht="15.75" thickBot="1" x14ac:dyDescent="0.3">
      <c r="A68" s="13">
        <v>9</v>
      </c>
      <c r="B68" s="14" t="s">
        <v>17</v>
      </c>
      <c r="C68" s="14" t="s">
        <v>24</v>
      </c>
      <c r="D68" s="14" t="s">
        <v>24</v>
      </c>
      <c r="E68" s="14" t="s">
        <v>24</v>
      </c>
      <c r="F68" s="14" t="s">
        <v>24</v>
      </c>
      <c r="G68" s="14" t="s">
        <v>24</v>
      </c>
      <c r="H68" s="14" t="s">
        <v>24</v>
      </c>
      <c r="I68" s="14" t="s">
        <v>22</v>
      </c>
      <c r="J68" s="14" t="s">
        <v>24</v>
      </c>
      <c r="K68" s="14" t="s">
        <v>24</v>
      </c>
      <c r="L68" s="14" t="s">
        <v>21</v>
      </c>
      <c r="M68" s="14" t="s">
        <v>22</v>
      </c>
      <c r="N68" s="14" t="s">
        <v>21</v>
      </c>
      <c r="O68" s="14" t="s">
        <v>22</v>
      </c>
      <c r="P68" s="14" t="s">
        <v>22</v>
      </c>
      <c r="Q68" s="14" t="s">
        <v>21</v>
      </c>
      <c r="R68" s="14" t="s">
        <v>24</v>
      </c>
      <c r="S68" s="14" t="s">
        <v>24</v>
      </c>
    </row>
    <row r="69" spans="1:19" ht="15.75" thickBot="1" x14ac:dyDescent="0.3">
      <c r="A69" s="15">
        <v>10</v>
      </c>
      <c r="B69" s="16" t="s">
        <v>17</v>
      </c>
      <c r="C69" s="16" t="s">
        <v>24</v>
      </c>
      <c r="D69" s="16" t="s">
        <v>24</v>
      </c>
      <c r="E69" s="16" t="s">
        <v>24</v>
      </c>
      <c r="F69" s="16" t="s">
        <v>24</v>
      </c>
      <c r="G69" s="16" t="s">
        <v>24</v>
      </c>
      <c r="H69" s="16" t="s">
        <v>24</v>
      </c>
      <c r="I69" s="16" t="s">
        <v>24</v>
      </c>
      <c r="J69" s="16" t="s">
        <v>24</v>
      </c>
      <c r="K69" s="16" t="s">
        <v>24</v>
      </c>
      <c r="L69" s="16" t="s">
        <v>24</v>
      </c>
      <c r="M69" s="16" t="s">
        <v>24</v>
      </c>
      <c r="N69" s="16" t="s">
        <v>24</v>
      </c>
      <c r="O69" s="16" t="s">
        <v>24</v>
      </c>
      <c r="P69" s="16" t="s">
        <v>22</v>
      </c>
      <c r="Q69" s="16" t="s">
        <v>22</v>
      </c>
      <c r="R69" s="16" t="s">
        <v>22</v>
      </c>
      <c r="S69" s="16" t="s">
        <v>22</v>
      </c>
    </row>
    <row r="70" spans="1:19" ht="15.75" thickBot="1" x14ac:dyDescent="0.3">
      <c r="A70" s="13">
        <v>11</v>
      </c>
      <c r="B70" s="14" t="s">
        <v>17</v>
      </c>
      <c r="C70" s="14" t="s">
        <v>24</v>
      </c>
      <c r="D70" s="14" t="s">
        <v>24</v>
      </c>
      <c r="E70" s="14" t="s">
        <v>24</v>
      </c>
      <c r="F70" s="14" t="s">
        <v>21</v>
      </c>
      <c r="G70" s="14" t="s">
        <v>22</v>
      </c>
      <c r="H70" s="14" t="s">
        <v>22</v>
      </c>
      <c r="I70" s="14" t="s">
        <v>22</v>
      </c>
      <c r="J70" s="14" t="s">
        <v>24</v>
      </c>
      <c r="K70" s="14" t="s">
        <v>21</v>
      </c>
      <c r="L70" s="14" t="s">
        <v>25</v>
      </c>
      <c r="M70" s="14" t="s">
        <v>25</v>
      </c>
      <c r="N70" s="14" t="s">
        <v>25</v>
      </c>
      <c r="O70" s="14" t="s">
        <v>22</v>
      </c>
      <c r="P70" s="14" t="s">
        <v>22</v>
      </c>
      <c r="Q70" s="14" t="s">
        <v>25</v>
      </c>
      <c r="R70" s="14" t="s">
        <v>21</v>
      </c>
      <c r="S70" s="14" t="s">
        <v>25</v>
      </c>
    </row>
    <row r="71" spans="1:19" ht="15.75" thickBot="1" x14ac:dyDescent="0.3">
      <c r="A71" s="15">
        <v>12</v>
      </c>
      <c r="B71" s="16" t="s">
        <v>17</v>
      </c>
      <c r="C71" s="16" t="s">
        <v>24</v>
      </c>
      <c r="D71" s="16" t="s">
        <v>24</v>
      </c>
      <c r="E71" s="16" t="s">
        <v>24</v>
      </c>
      <c r="F71" s="16" t="s">
        <v>26</v>
      </c>
      <c r="G71" s="16" t="s">
        <v>21</v>
      </c>
      <c r="H71" s="16" t="s">
        <v>21</v>
      </c>
      <c r="I71" s="16" t="s">
        <v>26</v>
      </c>
      <c r="J71" s="16" t="s">
        <v>24</v>
      </c>
      <c r="K71" s="16" t="s">
        <v>24</v>
      </c>
      <c r="L71" s="16" t="s">
        <v>25</v>
      </c>
      <c r="M71" s="16" t="s">
        <v>26</v>
      </c>
      <c r="N71" s="16" t="s">
        <v>25</v>
      </c>
      <c r="O71" s="16" t="s">
        <v>24</v>
      </c>
      <c r="P71" s="16" t="s">
        <v>24</v>
      </c>
      <c r="Q71" s="16" t="s">
        <v>26</v>
      </c>
      <c r="R71" s="16" t="s">
        <v>21</v>
      </c>
      <c r="S71" s="16" t="s">
        <v>26</v>
      </c>
    </row>
    <row r="72" spans="1:19" ht="15.75" thickBot="1" x14ac:dyDescent="0.3">
      <c r="A72" s="13">
        <v>13</v>
      </c>
      <c r="B72" s="14" t="s">
        <v>17</v>
      </c>
      <c r="C72" s="14"/>
      <c r="D72" s="14" t="s">
        <v>24</v>
      </c>
      <c r="E72" s="14" t="s">
        <v>24</v>
      </c>
      <c r="F72" s="14" t="s">
        <v>21</v>
      </c>
      <c r="G72" s="14" t="s">
        <v>22</v>
      </c>
      <c r="H72" s="14" t="s">
        <v>24</v>
      </c>
      <c r="I72" s="14" t="s">
        <v>26</v>
      </c>
      <c r="J72" s="14" t="s">
        <v>24</v>
      </c>
      <c r="K72" s="14" t="s">
        <v>24</v>
      </c>
      <c r="L72" s="14" t="s">
        <v>22</v>
      </c>
      <c r="M72" s="14" t="s">
        <v>22</v>
      </c>
      <c r="N72" s="14" t="s">
        <v>21</v>
      </c>
      <c r="O72" s="14" t="s">
        <v>21</v>
      </c>
      <c r="P72" s="14" t="s">
        <v>22</v>
      </c>
      <c r="Q72" s="14" t="s">
        <v>25</v>
      </c>
      <c r="R72" s="14" t="s">
        <v>22</v>
      </c>
      <c r="S72" s="14" t="s">
        <v>25</v>
      </c>
    </row>
    <row r="73" spans="1:19" ht="15.75" thickBot="1" x14ac:dyDescent="0.3">
      <c r="A73" s="15">
        <v>14</v>
      </c>
      <c r="B73" s="16" t="s">
        <v>17</v>
      </c>
      <c r="C73" s="16" t="s">
        <v>24</v>
      </c>
      <c r="D73" s="16" t="s">
        <v>24</v>
      </c>
      <c r="E73" s="16" t="s">
        <v>24</v>
      </c>
      <c r="F73" s="16" t="s">
        <v>21</v>
      </c>
      <c r="G73" s="16" t="s">
        <v>22</v>
      </c>
      <c r="H73" s="16" t="s">
        <v>24</v>
      </c>
      <c r="I73" s="16" t="s">
        <v>22</v>
      </c>
      <c r="J73" s="16" t="s">
        <v>24</v>
      </c>
      <c r="K73" s="16" t="s">
        <v>22</v>
      </c>
      <c r="L73" s="16" t="s">
        <v>21</v>
      </c>
      <c r="M73" s="16" t="s">
        <v>21</v>
      </c>
      <c r="N73" s="16" t="s">
        <v>21</v>
      </c>
      <c r="O73" s="16" t="s">
        <v>22</v>
      </c>
      <c r="P73" s="16" t="s">
        <v>22</v>
      </c>
      <c r="Q73" s="16" t="s">
        <v>21</v>
      </c>
      <c r="R73" s="16" t="s">
        <v>22</v>
      </c>
      <c r="S73" s="16" t="s">
        <v>21</v>
      </c>
    </row>
    <row r="74" spans="1:19" ht="15.75" thickBot="1" x14ac:dyDescent="0.3">
      <c r="A74" s="13">
        <v>15</v>
      </c>
      <c r="B74" s="14" t="s">
        <v>17</v>
      </c>
      <c r="C74" s="14" t="s">
        <v>24</v>
      </c>
      <c r="D74" s="14" t="s">
        <v>24</v>
      </c>
      <c r="E74" s="14" t="s">
        <v>24</v>
      </c>
      <c r="F74" s="14" t="s">
        <v>26</v>
      </c>
      <c r="G74" s="14" t="s">
        <v>25</v>
      </c>
      <c r="H74" s="14" t="s">
        <v>24</v>
      </c>
      <c r="I74" s="14" t="s">
        <v>21</v>
      </c>
      <c r="J74" s="14" t="s">
        <v>24</v>
      </c>
      <c r="K74" s="14" t="s">
        <v>24</v>
      </c>
      <c r="L74" s="14" t="s">
        <v>21</v>
      </c>
      <c r="M74" s="14" t="s">
        <v>25</v>
      </c>
      <c r="N74" s="14" t="s">
        <v>21</v>
      </c>
      <c r="O74" s="14" t="s">
        <v>21</v>
      </c>
      <c r="P74" s="14" t="s">
        <v>24</v>
      </c>
      <c r="Q74" s="14" t="s">
        <v>25</v>
      </c>
      <c r="R74" s="14" t="s">
        <v>25</v>
      </c>
      <c r="S74" s="14" t="s">
        <v>25</v>
      </c>
    </row>
    <row r="75" spans="1:19" ht="15.75" thickBot="1" x14ac:dyDescent="0.3">
      <c r="A75" s="15">
        <v>16</v>
      </c>
      <c r="B75" s="16" t="s">
        <v>17</v>
      </c>
      <c r="C75" s="16" t="s">
        <v>24</v>
      </c>
      <c r="D75" s="16" t="s">
        <v>24</v>
      </c>
      <c r="E75" s="16" t="s">
        <v>24</v>
      </c>
      <c r="F75" s="16" t="s">
        <v>24</v>
      </c>
      <c r="G75" s="16" t="s">
        <v>22</v>
      </c>
      <c r="H75" s="16" t="s">
        <v>22</v>
      </c>
      <c r="I75" s="16" t="s">
        <v>21</v>
      </c>
      <c r="J75" s="16" t="s">
        <v>24</v>
      </c>
      <c r="K75" s="16" t="s">
        <v>24</v>
      </c>
      <c r="L75" s="16" t="s">
        <v>22</v>
      </c>
      <c r="M75" s="16" t="s">
        <v>21</v>
      </c>
      <c r="N75" s="16" t="s">
        <v>22</v>
      </c>
      <c r="O75" s="16" t="s">
        <v>24</v>
      </c>
      <c r="P75" s="16" t="s">
        <v>24</v>
      </c>
      <c r="Q75" s="16" t="s">
        <v>26</v>
      </c>
      <c r="R75" s="16" t="s">
        <v>22</v>
      </c>
      <c r="S75" s="16" t="s">
        <v>25</v>
      </c>
    </row>
    <row r="76" spans="1:19" ht="15.75" thickBot="1" x14ac:dyDescent="0.3">
      <c r="A76" s="17">
        <v>17</v>
      </c>
      <c r="B76" s="18" t="s">
        <v>17</v>
      </c>
      <c r="C76" s="18" t="s">
        <v>24</v>
      </c>
      <c r="D76" s="18" t="s">
        <v>24</v>
      </c>
      <c r="E76" s="18" t="s">
        <v>24</v>
      </c>
      <c r="F76" s="18" t="s">
        <v>24</v>
      </c>
      <c r="G76" s="18" t="s">
        <v>24</v>
      </c>
      <c r="H76" s="18" t="s">
        <v>24</v>
      </c>
      <c r="I76" s="18" t="s">
        <v>21</v>
      </c>
      <c r="J76" s="18" t="s">
        <v>24</v>
      </c>
      <c r="K76" s="18" t="s">
        <v>24</v>
      </c>
      <c r="L76" s="18" t="s">
        <v>22</v>
      </c>
      <c r="M76" s="18" t="s">
        <v>22</v>
      </c>
      <c r="N76" s="18" t="s">
        <v>22</v>
      </c>
      <c r="O76" s="18" t="s">
        <v>24</v>
      </c>
      <c r="P76" s="18" t="s">
        <v>24</v>
      </c>
      <c r="Q76" s="18" t="s">
        <v>22</v>
      </c>
      <c r="R76" s="18" t="s">
        <v>24</v>
      </c>
      <c r="S76" s="18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FC398-2D26-4D01-A9D6-2FA93D47A798}">
  <dimension ref="A1:AJ109"/>
  <sheetViews>
    <sheetView topLeftCell="A12" zoomScale="85" zoomScaleNormal="85" workbookViewId="0">
      <selection sqref="A1:G2"/>
    </sheetView>
  </sheetViews>
  <sheetFormatPr defaultRowHeight="15" x14ac:dyDescent="0.25"/>
  <cols>
    <col min="1" max="1" width="26.85546875" bestFit="1" customWidth="1"/>
    <col min="2" max="2" width="34" bestFit="1" customWidth="1"/>
    <col min="3" max="3" width="14.85546875" bestFit="1" customWidth="1"/>
    <col min="4" max="4" width="15.85546875" bestFit="1" customWidth="1"/>
    <col min="5" max="5" width="17.85546875" bestFit="1" customWidth="1"/>
    <col min="6" max="6" width="16.42578125" bestFit="1" customWidth="1"/>
    <col min="7" max="7" width="14" bestFit="1" customWidth="1"/>
    <col min="8" max="8" width="13" bestFit="1" customWidth="1"/>
    <col min="9" max="9" width="19.7109375" style="23" bestFit="1" customWidth="1"/>
    <col min="10" max="13" width="22.5703125" style="23" bestFit="1" customWidth="1"/>
    <col min="14" max="17" width="22.5703125" bestFit="1" customWidth="1"/>
    <col min="18" max="18" width="19.42578125" bestFit="1" customWidth="1"/>
    <col min="19" max="25" width="19.7109375" bestFit="1" customWidth="1"/>
    <col min="26" max="27" width="20.85546875" customWidth="1"/>
    <col min="28" max="29" width="20.7109375" customWidth="1"/>
    <col min="30" max="30" width="20.42578125" customWidth="1"/>
    <col min="31" max="31" width="19.7109375" customWidth="1"/>
    <col min="32" max="32" width="19.42578125" customWidth="1"/>
    <col min="33" max="33" width="19.7109375" customWidth="1"/>
    <col min="34" max="34" width="20.42578125" customWidth="1"/>
    <col min="35" max="35" width="20.5703125" customWidth="1"/>
  </cols>
  <sheetData>
    <row r="1" spans="1:13" ht="30" x14ac:dyDescent="0.25">
      <c r="A1" s="62" t="s">
        <v>80</v>
      </c>
      <c r="B1" s="63" t="s">
        <v>81</v>
      </c>
      <c r="C1" s="63" t="s">
        <v>39</v>
      </c>
      <c r="D1" s="63" t="s">
        <v>38</v>
      </c>
      <c r="E1" s="63" t="s">
        <v>37</v>
      </c>
      <c r="F1" s="63" t="s">
        <v>36</v>
      </c>
      <c r="G1" s="63" t="s">
        <v>51</v>
      </c>
      <c r="H1" s="63"/>
      <c r="M1"/>
    </row>
    <row r="2" spans="1:13" x14ac:dyDescent="0.25">
      <c r="A2" s="64" t="s">
        <v>0</v>
      </c>
      <c r="B2" s="73">
        <f>D21</f>
        <v>7.2592592592592595</v>
      </c>
      <c r="C2" s="73">
        <f>D39</f>
        <v>4</v>
      </c>
      <c r="D2" s="73">
        <f>D57</f>
        <v>8.4444444444444446</v>
      </c>
      <c r="E2" s="73">
        <f>D75</f>
        <v>4.1481481481481479</v>
      </c>
      <c r="F2" s="73">
        <f>D93</f>
        <v>8.9629629629629637</v>
      </c>
      <c r="G2" s="74">
        <f>(((B2*'User Interface'!$F$24)-(C2*'User Interface'!$F$25)+(D2*'User Interface'!$F$26)+(E2*'User Interface'!$F$27)+(F2*'User Interface'!$F$28)))</f>
        <v>4.9629629629629637</v>
      </c>
      <c r="H2" s="74"/>
      <c r="I2" s="61">
        <f>B2-C2+D2+E2+F2</f>
        <v>24.814814814814817</v>
      </c>
      <c r="J2" s="74">
        <f>(I2/40)*10</f>
        <v>6.2037037037037042</v>
      </c>
      <c r="K2"/>
      <c r="L2"/>
      <c r="M2"/>
    </row>
    <row r="3" spans="1:13" x14ac:dyDescent="0.25">
      <c r="A3" s="64" t="s">
        <v>1</v>
      </c>
      <c r="B3" s="73">
        <f t="shared" ref="B3:B18" si="0">D22</f>
        <v>7.2592592592592595</v>
      </c>
      <c r="C3" s="73">
        <f t="shared" ref="C3:C18" si="1">D40</f>
        <v>4.0740740740740744</v>
      </c>
      <c r="D3" s="73">
        <f t="shared" ref="D3:D18" si="2">D58</f>
        <v>8.4444444444444446</v>
      </c>
      <c r="E3" s="73">
        <f t="shared" ref="E3:E18" si="3">D76</f>
        <v>3.925925925925926</v>
      </c>
      <c r="F3" s="73">
        <f t="shared" ref="F3:F18" si="4">D94</f>
        <v>8.8148148148148149</v>
      </c>
      <c r="G3" s="74">
        <f>(((B3*'User Interface'!$F$24)-(C3*'User Interface'!$F$25)+(D3*'User Interface'!$F$26)+(E3*'User Interface'!$F$27)+(F3*'User Interface'!$F$28)))</f>
        <v>4.8740740740740742</v>
      </c>
      <c r="H3" s="74"/>
      <c r="I3" s="61"/>
      <c r="J3"/>
      <c r="K3"/>
      <c r="L3"/>
      <c r="M3"/>
    </row>
    <row r="4" spans="1:13" x14ac:dyDescent="0.25">
      <c r="A4" s="64" t="s">
        <v>2</v>
      </c>
      <c r="B4" s="73">
        <f t="shared" si="0"/>
        <v>7.333333333333333</v>
      </c>
      <c r="C4" s="73">
        <f t="shared" si="1"/>
        <v>4</v>
      </c>
      <c r="D4" s="73">
        <f t="shared" si="2"/>
        <v>8.0740740740740744</v>
      </c>
      <c r="E4" s="73">
        <f t="shared" si="3"/>
        <v>4</v>
      </c>
      <c r="F4" s="73">
        <f t="shared" si="4"/>
        <v>8.8148148148148149</v>
      </c>
      <c r="G4" s="74">
        <f>(((B4*'User Interface'!$F$24)-(C4*'User Interface'!$F$25)+(D4*'User Interface'!$F$26)+(E4*'User Interface'!$F$27)+(F4*'User Interface'!$F$28)))</f>
        <v>4.844444444444445</v>
      </c>
      <c r="H4" s="74"/>
      <c r="I4" s="61"/>
      <c r="J4"/>
      <c r="K4"/>
      <c r="L4"/>
      <c r="M4"/>
    </row>
    <row r="5" spans="1:13" x14ac:dyDescent="0.25">
      <c r="A5" s="64" t="s">
        <v>3</v>
      </c>
      <c r="B5" s="73">
        <f t="shared" si="0"/>
        <v>6.5925925925925926</v>
      </c>
      <c r="C5" s="73">
        <f t="shared" si="1"/>
        <v>5.2592592592592595</v>
      </c>
      <c r="D5" s="73">
        <f t="shared" si="2"/>
        <v>5.7037037037037033</v>
      </c>
      <c r="E5" s="73">
        <f t="shared" si="3"/>
        <v>4.1481481481481479</v>
      </c>
      <c r="F5" s="73">
        <f t="shared" si="4"/>
        <v>6.0740740740740744</v>
      </c>
      <c r="G5" s="74">
        <f>(((B5*'User Interface'!$F$24)-(C5*'User Interface'!$F$25)+(D5*'User Interface'!$F$26)+(E5*'User Interface'!$F$27)+(F5*'User Interface'!$F$28)))</f>
        <v>3.4518518518518517</v>
      </c>
      <c r="H5" s="74"/>
      <c r="I5" s="61"/>
      <c r="J5"/>
      <c r="K5"/>
      <c r="L5"/>
      <c r="M5"/>
    </row>
    <row r="6" spans="1:13" x14ac:dyDescent="0.25">
      <c r="A6" s="64" t="s">
        <v>82</v>
      </c>
      <c r="B6" s="73">
        <f t="shared" si="0"/>
        <v>6.666666666666667</v>
      </c>
      <c r="C6" s="73">
        <f t="shared" si="1"/>
        <v>5.4074074074074074</v>
      </c>
      <c r="D6" s="73">
        <f t="shared" si="2"/>
        <v>7.333333333333333</v>
      </c>
      <c r="E6" s="73">
        <f t="shared" si="3"/>
        <v>4.5185185185185182</v>
      </c>
      <c r="F6" s="73">
        <f t="shared" si="4"/>
        <v>7.7777777777777777</v>
      </c>
      <c r="G6" s="74">
        <f>(((B6*'User Interface'!$F$24)-(C6*'User Interface'!$F$25)+(D6*'User Interface'!$F$26)+(E6*'User Interface'!$F$27)+(F6*'User Interface'!$F$28)))</f>
        <v>4.177777777777778</v>
      </c>
      <c r="H6" s="74"/>
      <c r="I6" s="61"/>
      <c r="J6"/>
      <c r="K6"/>
      <c r="L6"/>
      <c r="M6"/>
    </row>
    <row r="7" spans="1:13" x14ac:dyDescent="0.25">
      <c r="A7" s="64" t="s">
        <v>5</v>
      </c>
      <c r="B7" s="73">
        <f t="shared" si="0"/>
        <v>8.518518518518519</v>
      </c>
      <c r="C7" s="73">
        <f t="shared" si="1"/>
        <v>4.7407407407407405</v>
      </c>
      <c r="D7" s="73">
        <f t="shared" si="2"/>
        <v>8.2222222222222214</v>
      </c>
      <c r="E7" s="73">
        <f t="shared" si="3"/>
        <v>4.4444444444444446</v>
      </c>
      <c r="F7" s="73">
        <f t="shared" si="4"/>
        <v>8.2222222222222214</v>
      </c>
      <c r="G7" s="74">
        <f>(((B7*'User Interface'!$F$24)-(C7*'User Interface'!$F$25)+(D7*'User Interface'!$F$26)+(E7*'User Interface'!$F$27)+(F7*'User Interface'!$F$28)))</f>
        <v>4.9333333333333336</v>
      </c>
      <c r="H7" s="74"/>
      <c r="I7" s="61"/>
      <c r="J7"/>
      <c r="K7"/>
      <c r="L7"/>
      <c r="M7"/>
    </row>
    <row r="8" spans="1:13" x14ac:dyDescent="0.25">
      <c r="A8" s="64" t="s">
        <v>6</v>
      </c>
      <c r="B8" s="73">
        <f t="shared" si="0"/>
        <v>5.1111111111111107</v>
      </c>
      <c r="C8" s="73">
        <f t="shared" si="1"/>
        <v>6.8148148148148149</v>
      </c>
      <c r="D8" s="73">
        <f t="shared" si="2"/>
        <v>5.0370370370370372</v>
      </c>
      <c r="E8" s="73">
        <f t="shared" si="3"/>
        <v>5.0370370370370372</v>
      </c>
      <c r="F8" s="73">
        <f t="shared" si="4"/>
        <v>5.1111111111111107</v>
      </c>
      <c r="G8" s="74">
        <f>(((B8*'User Interface'!$F$24)-(C8*'User Interface'!$F$25)+(D8*'User Interface'!$F$26)+(E8*'User Interface'!$F$27)+(F8*'User Interface'!$F$28)))</f>
        <v>2.6962962962962962</v>
      </c>
      <c r="H8" s="74"/>
      <c r="I8" s="61"/>
      <c r="J8"/>
      <c r="K8"/>
      <c r="L8"/>
      <c r="M8"/>
    </row>
    <row r="9" spans="1:13" x14ac:dyDescent="0.25">
      <c r="A9" s="64" t="s">
        <v>7</v>
      </c>
      <c r="B9" s="73">
        <f t="shared" si="0"/>
        <v>6.2222222222222223</v>
      </c>
      <c r="C9" s="73">
        <f t="shared" si="1"/>
        <v>4.5925925925925926</v>
      </c>
      <c r="D9" s="73">
        <f t="shared" si="2"/>
        <v>8.2222222222222214</v>
      </c>
      <c r="E9" s="73">
        <f t="shared" si="3"/>
        <v>4.2222222222222223</v>
      </c>
      <c r="F9" s="73">
        <f t="shared" si="4"/>
        <v>8.9629629629629637</v>
      </c>
      <c r="G9" s="74">
        <f>(((B9*'User Interface'!$F$24)-(C9*'User Interface'!$F$25)+(D9*'User Interface'!$F$26)+(E9*'User Interface'!$F$27)+(F9*'User Interface'!$F$28)))</f>
        <v>4.6074074074074076</v>
      </c>
      <c r="H9" s="74"/>
      <c r="I9" s="61"/>
      <c r="J9"/>
      <c r="K9"/>
      <c r="L9"/>
      <c r="M9"/>
    </row>
    <row r="10" spans="1:13" x14ac:dyDescent="0.25">
      <c r="A10" s="64" t="s">
        <v>8</v>
      </c>
      <c r="B10" s="73">
        <f t="shared" si="0"/>
        <v>8.6666666666666661</v>
      </c>
      <c r="C10" s="73">
        <f t="shared" si="1"/>
        <v>5.7777777777777777</v>
      </c>
      <c r="D10" s="73">
        <f t="shared" si="2"/>
        <v>7.6296296296296298</v>
      </c>
      <c r="E10" s="73">
        <f t="shared" si="3"/>
        <v>6.0740740740740744</v>
      </c>
      <c r="F10" s="73">
        <f t="shared" si="4"/>
        <v>8.2962962962962958</v>
      </c>
      <c r="G10" s="74">
        <f>(((B10*'User Interface'!$F$24)-(C10*'User Interface'!$F$25)+(D10*'User Interface'!$F$26)+(E10*'User Interface'!$F$27)+(F10*'User Interface'!$F$28)))</f>
        <v>4.9777777777777779</v>
      </c>
      <c r="H10" s="74"/>
      <c r="I10" s="61"/>
      <c r="J10"/>
      <c r="K10"/>
      <c r="L10"/>
      <c r="M10"/>
    </row>
    <row r="11" spans="1:13" x14ac:dyDescent="0.25">
      <c r="A11" s="64" t="s">
        <v>9</v>
      </c>
      <c r="B11" s="73">
        <f t="shared" si="0"/>
        <v>7.4074074074074074</v>
      </c>
      <c r="C11" s="73">
        <f t="shared" si="1"/>
        <v>6.5925925925925926</v>
      </c>
      <c r="D11" s="73">
        <f t="shared" si="2"/>
        <v>6.3703703703703702</v>
      </c>
      <c r="E11" s="73">
        <f t="shared" si="3"/>
        <v>6.5925925925925926</v>
      </c>
      <c r="F11" s="73">
        <f t="shared" si="4"/>
        <v>6.0740740740740744</v>
      </c>
      <c r="G11" s="74">
        <f>(((B11*'User Interface'!$F$24)-(C11*'User Interface'!$F$25)+(D11*'User Interface'!$F$26)+(E11*'User Interface'!$F$27)+(F11*'User Interface'!$F$28)))</f>
        <v>3.9703703703703708</v>
      </c>
      <c r="H11" s="74"/>
      <c r="I11" s="61"/>
      <c r="J11"/>
      <c r="K11"/>
      <c r="L11"/>
      <c r="M11"/>
    </row>
    <row r="12" spans="1:13" x14ac:dyDescent="0.25">
      <c r="A12" s="64" t="s">
        <v>10</v>
      </c>
      <c r="B12" s="73">
        <f t="shared" si="0"/>
        <v>7.7777777777777777</v>
      </c>
      <c r="C12" s="73">
        <f t="shared" si="1"/>
        <v>6.1481481481481479</v>
      </c>
      <c r="D12" s="73">
        <f t="shared" si="2"/>
        <v>5.4814814814814818</v>
      </c>
      <c r="E12" s="73">
        <f t="shared" si="3"/>
        <v>6.3703703703703702</v>
      </c>
      <c r="F12" s="73">
        <f t="shared" si="4"/>
        <v>5.9259259259259256</v>
      </c>
      <c r="G12" s="74">
        <f>(((B12*'User Interface'!$F$24)-(C12*'User Interface'!$F$25)+(D12*'User Interface'!$F$26)+(E12*'User Interface'!$F$27)+(F12*'User Interface'!$F$28)))</f>
        <v>3.8814814814814813</v>
      </c>
      <c r="H12" s="74"/>
      <c r="I12" s="61"/>
      <c r="J12"/>
      <c r="K12"/>
      <c r="L12"/>
      <c r="M12"/>
    </row>
    <row r="13" spans="1:13" x14ac:dyDescent="0.25">
      <c r="A13" s="64" t="s">
        <v>11</v>
      </c>
      <c r="B13" s="73">
        <f t="shared" si="0"/>
        <v>7.6296296296296298</v>
      </c>
      <c r="C13" s="73">
        <f t="shared" si="1"/>
        <v>7.0370370370370372</v>
      </c>
      <c r="D13" s="73">
        <f t="shared" si="2"/>
        <v>5.7037037037037033</v>
      </c>
      <c r="E13" s="73">
        <f t="shared" si="3"/>
        <v>6.5185185185185182</v>
      </c>
      <c r="F13" s="73">
        <f t="shared" si="4"/>
        <v>6.0740740740740744</v>
      </c>
      <c r="G13" s="74">
        <f>(((B13*'User Interface'!$F$24)-(C13*'User Interface'!$F$25)+(D13*'User Interface'!$F$26)+(E13*'User Interface'!$F$27)+(F13*'User Interface'!$F$28)))</f>
        <v>3.7777777777777786</v>
      </c>
      <c r="H13" s="74"/>
      <c r="I13" s="61"/>
      <c r="J13"/>
      <c r="K13"/>
      <c r="L13"/>
      <c r="M13"/>
    </row>
    <row r="14" spans="1:13" x14ac:dyDescent="0.25">
      <c r="A14" s="64" t="s">
        <v>12</v>
      </c>
      <c r="B14" s="73">
        <f t="shared" si="0"/>
        <v>8</v>
      </c>
      <c r="C14" s="73">
        <f t="shared" si="1"/>
        <v>6.5185185185185182</v>
      </c>
      <c r="D14" s="73">
        <f t="shared" si="2"/>
        <v>6.666666666666667</v>
      </c>
      <c r="E14" s="73">
        <f t="shared" si="3"/>
        <v>6.5185185185185182</v>
      </c>
      <c r="F14" s="73">
        <f t="shared" si="4"/>
        <v>6.5925925925925926</v>
      </c>
      <c r="G14" s="74">
        <f>(((B14*'User Interface'!$F$24)-(C14*'User Interface'!$F$25)+(D14*'User Interface'!$F$26)+(E14*'User Interface'!$F$27)+(F14*'User Interface'!$F$28)))</f>
        <v>4.2518518518518524</v>
      </c>
      <c r="H14" s="74"/>
      <c r="I14" s="61"/>
      <c r="J14"/>
      <c r="K14"/>
      <c r="L14"/>
      <c r="M14"/>
    </row>
    <row r="15" spans="1:13" x14ac:dyDescent="0.25">
      <c r="A15" s="64" t="s">
        <v>13</v>
      </c>
      <c r="B15" s="73">
        <f t="shared" si="0"/>
        <v>7.1851851851851851</v>
      </c>
      <c r="C15" s="73">
        <f t="shared" si="1"/>
        <v>7.333333333333333</v>
      </c>
      <c r="D15" s="73">
        <f t="shared" si="2"/>
        <v>7.4074074074074074</v>
      </c>
      <c r="E15" s="73">
        <f t="shared" si="3"/>
        <v>6.8148148148148149</v>
      </c>
      <c r="F15" s="73">
        <f t="shared" si="4"/>
        <v>7.6296296296296298</v>
      </c>
      <c r="G15" s="74">
        <f>(((B15*'User Interface'!$F$24)-(C15*'User Interface'!$F$25)+(D15*'User Interface'!$F$26)+(E15*'User Interface'!$F$27)+(F15*'User Interface'!$F$28)))</f>
        <v>4.340740740740741</v>
      </c>
      <c r="H15" s="74"/>
      <c r="I15" s="61"/>
      <c r="J15"/>
      <c r="K15"/>
      <c r="L15"/>
      <c r="M15"/>
    </row>
    <row r="16" spans="1:13" x14ac:dyDescent="0.25">
      <c r="A16" s="64" t="s">
        <v>14</v>
      </c>
      <c r="B16" s="73">
        <f t="shared" si="0"/>
        <v>6.4444444444444446</v>
      </c>
      <c r="C16" s="73">
        <f t="shared" si="1"/>
        <v>6.8148148148148149</v>
      </c>
      <c r="D16" s="73">
        <f t="shared" si="2"/>
        <v>5.1851851851851851</v>
      </c>
      <c r="E16" s="73">
        <f t="shared" si="3"/>
        <v>6.7407407407407405</v>
      </c>
      <c r="F16" s="73">
        <f t="shared" si="4"/>
        <v>4.9629629629629628</v>
      </c>
      <c r="G16" s="74">
        <f>(((B16*'User Interface'!$F$24)-(C16*'User Interface'!$F$25)+(D16*'User Interface'!$F$26)+(E16*'User Interface'!$F$27)+(F16*'User Interface'!$F$28)))</f>
        <v>3.3037037037037034</v>
      </c>
      <c r="H16" s="74"/>
      <c r="I16" s="61"/>
      <c r="J16"/>
      <c r="K16"/>
      <c r="L16"/>
      <c r="M16"/>
    </row>
    <row r="17" spans="1:36" x14ac:dyDescent="0.25">
      <c r="A17" s="64" t="s">
        <v>15</v>
      </c>
      <c r="B17" s="73">
        <f t="shared" si="0"/>
        <v>7.7037037037037033</v>
      </c>
      <c r="C17" s="73">
        <f t="shared" si="1"/>
        <v>6.7407407407407405</v>
      </c>
      <c r="D17" s="73">
        <f t="shared" si="2"/>
        <v>6.8148148148148149</v>
      </c>
      <c r="E17" s="73">
        <f t="shared" si="3"/>
        <v>6.3703703703703702</v>
      </c>
      <c r="F17" s="73">
        <f t="shared" si="4"/>
        <v>7.0370370370370372</v>
      </c>
      <c r="G17" s="74">
        <f>(((B17*'User Interface'!$F$24)-(C17*'User Interface'!$F$25)+(D17*'User Interface'!$F$26)+(E17*'User Interface'!$F$27)+(F17*'User Interface'!$F$28)))</f>
        <v>4.2370370370370374</v>
      </c>
      <c r="H17" s="74"/>
      <c r="I17" s="61"/>
      <c r="J17"/>
      <c r="K17"/>
      <c r="L17"/>
      <c r="M17"/>
    </row>
    <row r="18" spans="1:36" x14ac:dyDescent="0.25">
      <c r="A18" s="64" t="s">
        <v>16</v>
      </c>
      <c r="B18" s="73">
        <f t="shared" si="0"/>
        <v>6.9629629629629628</v>
      </c>
      <c r="C18" s="73">
        <f t="shared" si="1"/>
        <v>6.5925925925925926</v>
      </c>
      <c r="D18" s="73">
        <f t="shared" si="2"/>
        <v>5.1851851851851851</v>
      </c>
      <c r="E18" s="73">
        <f t="shared" si="3"/>
        <v>6.5185185185185182</v>
      </c>
      <c r="F18" s="73">
        <f t="shared" si="4"/>
        <v>5.5555555555555554</v>
      </c>
      <c r="G18" s="74">
        <f>(((B18*'User Interface'!$F$24)-(C18*'User Interface'!$F$25)+(D18*'User Interface'!$F$26)+(E18*'User Interface'!$F$27)+(F18*'User Interface'!$F$28)))</f>
        <v>3.5259259259259257</v>
      </c>
      <c r="H18" s="74"/>
      <c r="I18" s="61"/>
      <c r="J18"/>
      <c r="K18"/>
      <c r="L18"/>
      <c r="M18"/>
    </row>
    <row r="19" spans="1:36" x14ac:dyDescent="0.25">
      <c r="A19" s="24"/>
      <c r="B19" s="59"/>
      <c r="C19" s="60"/>
      <c r="D19" s="60"/>
      <c r="E19" s="60"/>
      <c r="F19" s="59"/>
      <c r="I19"/>
      <c r="J19"/>
      <c r="K19"/>
      <c r="L19"/>
      <c r="M19"/>
    </row>
    <row r="20" spans="1:36" ht="45" x14ac:dyDescent="0.25">
      <c r="A20" s="113" t="s">
        <v>122</v>
      </c>
      <c r="B20" s="112" t="s">
        <v>121</v>
      </c>
      <c r="C20" s="1" t="s">
        <v>120</v>
      </c>
      <c r="D20" s="112" t="s">
        <v>119</v>
      </c>
      <c r="E20" s="1" t="s">
        <v>63</v>
      </c>
      <c r="F20" s="1" t="s">
        <v>64</v>
      </c>
      <c r="G20" s="1" t="s">
        <v>65</v>
      </c>
      <c r="H20" s="1" t="s">
        <v>66</v>
      </c>
      <c r="I20" s="1" t="s">
        <v>67</v>
      </c>
    </row>
    <row r="21" spans="1:36" x14ac:dyDescent="0.25">
      <c r="A21" s="2" t="s">
        <v>69</v>
      </c>
      <c r="B21" s="1" t="str">
        <f>VLOOKUP(C21,Backend!$A$2:$B$9,2,FALSE)</f>
        <v>Need some/deep renovation</v>
      </c>
      <c r="C21" s="75">
        <f t="shared" ref="C21:C37" si="5">ROUND(D21,0)</f>
        <v>7</v>
      </c>
      <c r="D21" s="72">
        <f>((E21*Backend!$I$2)+(F21*Backend!$I$4)+(G21*Backend!$I$6)+(H21*Backend!$I$8)+(I21*Backend!$I$10))/27</f>
        <v>7.2592592592592595</v>
      </c>
      <c r="E21" s="70">
        <f>COUNTIF($J21:$AJ21,Backend!$B$2)</f>
        <v>5</v>
      </c>
      <c r="F21" s="70">
        <f>COUNTIF($J21:$AJ21,Backend!$B$4)</f>
        <v>11</v>
      </c>
      <c r="G21" s="70">
        <f>COUNTIF($J21:$AJ21,Backend!$B$6)</f>
        <v>9</v>
      </c>
      <c r="H21" s="70">
        <f>COUNTIF($J21:$AJ21,Backend!$B$8)</f>
        <v>1</v>
      </c>
      <c r="I21" s="70">
        <f>COUNTIF($J21:$AJ21,Backend!$B$9)</f>
        <v>0</v>
      </c>
      <c r="J21" s="77" t="s">
        <v>18</v>
      </c>
      <c r="K21" t="s">
        <v>19</v>
      </c>
      <c r="L21" s="77" t="s">
        <v>18</v>
      </c>
      <c r="M21" t="s">
        <v>23</v>
      </c>
      <c r="N21" s="77" t="s">
        <v>19</v>
      </c>
      <c r="O21" t="s">
        <v>18</v>
      </c>
      <c r="P21" s="77" t="s">
        <v>19</v>
      </c>
      <c r="Q21" t="s">
        <v>18</v>
      </c>
      <c r="R21" s="77" t="s">
        <v>19</v>
      </c>
      <c r="S21" t="s">
        <v>18</v>
      </c>
      <c r="T21" s="77" t="s">
        <v>18</v>
      </c>
      <c r="U21" t="s">
        <v>19</v>
      </c>
      <c r="V21" s="77" t="s">
        <v>23</v>
      </c>
      <c r="W21" t="s">
        <v>18</v>
      </c>
      <c r="X21" s="77" t="s">
        <v>20</v>
      </c>
      <c r="Y21" t="s">
        <v>19</v>
      </c>
      <c r="Z21" s="77" t="s">
        <v>23</v>
      </c>
      <c r="AA21" t="s">
        <v>18</v>
      </c>
      <c r="AB21" s="77" t="s">
        <v>18</v>
      </c>
      <c r="AC21" t="s">
        <v>19</v>
      </c>
      <c r="AD21" s="77" t="s">
        <v>19</v>
      </c>
      <c r="AE21" t="s">
        <v>23</v>
      </c>
      <c r="AF21" s="77" t="s">
        <v>19</v>
      </c>
      <c r="AG21" t="s">
        <v>19</v>
      </c>
      <c r="AH21" s="77" t="s">
        <v>19</v>
      </c>
      <c r="AI21" t="s">
        <v>23</v>
      </c>
      <c r="AJ21" s="77"/>
    </row>
    <row r="22" spans="1:36" x14ac:dyDescent="0.25">
      <c r="A22" s="2" t="s">
        <v>1</v>
      </c>
      <c r="B22" s="1" t="str">
        <f>VLOOKUP(C22,Backend!$A$2:$B$9,2,FALSE)</f>
        <v>Need some/deep renovation</v>
      </c>
      <c r="C22" s="75">
        <f t="shared" si="5"/>
        <v>7</v>
      </c>
      <c r="D22" s="72">
        <f>((E22*Backend!$I$2)+(F22*Backend!$I$4)+(G22*Backend!$I$6)+(H22*Backend!$I$8)+(I22*Backend!$I$10))/27</f>
        <v>7.2592592592592595</v>
      </c>
      <c r="E22" s="70">
        <f>COUNTIF($J22:$AJ22,Backend!$B$2)</f>
        <v>5</v>
      </c>
      <c r="F22" s="70">
        <f>COUNTIF($J22:$AJ22,Backend!$B$4)</f>
        <v>11</v>
      </c>
      <c r="G22" s="70">
        <f>COUNTIF($J22:$AJ22,Backend!$B$6)</f>
        <v>9</v>
      </c>
      <c r="H22" s="70">
        <f>COUNTIF($J22:$AJ22,Backend!$B$8)</f>
        <v>1</v>
      </c>
      <c r="I22" s="70">
        <f>COUNTIF($J22:$AJ22,Backend!$B$9)</f>
        <v>0</v>
      </c>
      <c r="J22" s="77" t="s">
        <v>18</v>
      </c>
      <c r="K22" t="s">
        <v>19</v>
      </c>
      <c r="L22" s="77" t="s">
        <v>18</v>
      </c>
      <c r="M22" t="s">
        <v>23</v>
      </c>
      <c r="N22" s="77" t="s">
        <v>19</v>
      </c>
      <c r="O22" t="s">
        <v>18</v>
      </c>
      <c r="P22" s="77" t="s">
        <v>19</v>
      </c>
      <c r="Q22" t="s">
        <v>18</v>
      </c>
      <c r="R22" s="77" t="s">
        <v>19</v>
      </c>
      <c r="S22" t="s">
        <v>18</v>
      </c>
      <c r="T22" s="77" t="s">
        <v>18</v>
      </c>
      <c r="U22" t="s">
        <v>19</v>
      </c>
      <c r="V22" s="77" t="s">
        <v>23</v>
      </c>
      <c r="W22" t="s">
        <v>18</v>
      </c>
      <c r="X22" s="77" t="s">
        <v>20</v>
      </c>
      <c r="Y22" t="s">
        <v>19</v>
      </c>
      <c r="Z22" s="77" t="s">
        <v>23</v>
      </c>
      <c r="AA22" t="s">
        <v>18</v>
      </c>
      <c r="AB22" s="77" t="s">
        <v>18</v>
      </c>
      <c r="AC22" t="s">
        <v>19</v>
      </c>
      <c r="AD22" s="77" t="s">
        <v>19</v>
      </c>
      <c r="AE22" t="s">
        <v>23</v>
      </c>
      <c r="AF22" s="77" t="s">
        <v>19</v>
      </c>
      <c r="AG22" t="s">
        <v>19</v>
      </c>
      <c r="AH22" s="77" t="s">
        <v>19</v>
      </c>
      <c r="AI22" t="s">
        <v>23</v>
      </c>
      <c r="AJ22" s="77"/>
    </row>
    <row r="23" spans="1:36" x14ac:dyDescent="0.25">
      <c r="A23" s="2" t="s">
        <v>2</v>
      </c>
      <c r="B23" s="1" t="str">
        <f>VLOOKUP(C23,Backend!$A$2:$B$9,2,FALSE)</f>
        <v>Need some/deep renovation</v>
      </c>
      <c r="C23" s="75">
        <f t="shared" si="5"/>
        <v>7</v>
      </c>
      <c r="D23" s="72">
        <f>((E23*Backend!$I$2)+(F23*Backend!$I$4)+(G23*Backend!$I$6)+(H23*Backend!$I$8)+(I23*Backend!$I$10))/27</f>
        <v>7.333333333333333</v>
      </c>
      <c r="E23" s="70">
        <f>COUNTIF($J23:$AJ23,Backend!$B$2)</f>
        <v>6</v>
      </c>
      <c r="F23" s="70">
        <f>COUNTIF($J23:$AJ23,Backend!$B$4)</f>
        <v>10</v>
      </c>
      <c r="G23" s="70">
        <f>COUNTIF($J23:$AJ23,Backend!$B$6)</f>
        <v>9</v>
      </c>
      <c r="H23" s="70">
        <f>COUNTIF($J23:$AJ23,Backend!$B$8)</f>
        <v>1</v>
      </c>
      <c r="I23" s="70">
        <f>COUNTIF($J23:$AJ23,Backend!$B$9)</f>
        <v>0</v>
      </c>
      <c r="J23" s="77" t="s">
        <v>18</v>
      </c>
      <c r="K23" t="s">
        <v>19</v>
      </c>
      <c r="L23" s="77" t="s">
        <v>18</v>
      </c>
      <c r="M23" t="s">
        <v>23</v>
      </c>
      <c r="N23" s="77" t="s">
        <v>19</v>
      </c>
      <c r="O23" t="s">
        <v>18</v>
      </c>
      <c r="P23" s="77" t="s">
        <v>19</v>
      </c>
      <c r="Q23" t="s">
        <v>18</v>
      </c>
      <c r="R23" s="77" t="s">
        <v>23</v>
      </c>
      <c r="S23" t="s">
        <v>18</v>
      </c>
      <c r="T23" s="77" t="s">
        <v>18</v>
      </c>
      <c r="U23" t="s">
        <v>19</v>
      </c>
      <c r="V23" s="77" t="s">
        <v>23</v>
      </c>
      <c r="W23" t="s">
        <v>18</v>
      </c>
      <c r="X23" s="77" t="s">
        <v>20</v>
      </c>
      <c r="Y23" t="s">
        <v>19</v>
      </c>
      <c r="Z23" s="77" t="s">
        <v>23</v>
      </c>
      <c r="AA23" t="s">
        <v>18</v>
      </c>
      <c r="AB23" s="77" t="s">
        <v>18</v>
      </c>
      <c r="AC23" t="s">
        <v>19</v>
      </c>
      <c r="AD23" s="77" t="s">
        <v>19</v>
      </c>
      <c r="AE23" t="s">
        <v>23</v>
      </c>
      <c r="AF23" s="77" t="s">
        <v>19</v>
      </c>
      <c r="AG23" t="s">
        <v>19</v>
      </c>
      <c r="AH23" s="77" t="s">
        <v>19</v>
      </c>
      <c r="AI23" t="s">
        <v>23</v>
      </c>
      <c r="AJ23" s="77"/>
    </row>
    <row r="24" spans="1:36" x14ac:dyDescent="0.25">
      <c r="A24" s="2" t="s">
        <v>3</v>
      </c>
      <c r="B24" s="1" t="str">
        <f>VLOOKUP(C24,Backend!$A$2:$B$9,2,FALSE)</f>
        <v>Need some/deep renovation</v>
      </c>
      <c r="C24" s="75">
        <f t="shared" si="5"/>
        <v>7</v>
      </c>
      <c r="D24" s="72">
        <f>((E24*Backend!$I$2)+(F24*Backend!$I$4)+(G24*Backend!$I$6)+(H24*Backend!$I$8)+(I24*Backend!$I$10))/27</f>
        <v>6.5925925925925926</v>
      </c>
      <c r="E24" s="71">
        <f>COUNTIF($J24:$AJ24,Backend!$B$2)</f>
        <v>6</v>
      </c>
      <c r="F24" s="71">
        <f>COUNTIF($J24:$AJ24,Backend!$B$4)</f>
        <v>4</v>
      </c>
      <c r="G24" s="71">
        <f>COUNTIF($J24:$AJ24,Backend!$B$6)</f>
        <v>9</v>
      </c>
      <c r="H24" s="71">
        <f>COUNTIF($J24:$AJ24,Backend!$B$8)</f>
        <v>8</v>
      </c>
      <c r="I24" s="71">
        <f>COUNTIF($J24:$AJ24,Backend!$B$9)</f>
        <v>0</v>
      </c>
      <c r="J24" s="77" t="s">
        <v>19</v>
      </c>
      <c r="K24" t="s">
        <v>20</v>
      </c>
      <c r="L24" s="77" t="s">
        <v>23</v>
      </c>
      <c r="M24" t="s">
        <v>23</v>
      </c>
      <c r="N24" s="77" t="s">
        <v>18</v>
      </c>
      <c r="O24" t="s">
        <v>23</v>
      </c>
      <c r="P24" s="77" t="s">
        <v>18</v>
      </c>
      <c r="Q24" t="s">
        <v>18</v>
      </c>
      <c r="R24" s="77" t="s">
        <v>20</v>
      </c>
      <c r="S24" t="s">
        <v>20</v>
      </c>
      <c r="T24" s="77" t="s">
        <v>18</v>
      </c>
      <c r="U24" t="s">
        <v>20</v>
      </c>
      <c r="V24" s="77" t="s">
        <v>19</v>
      </c>
      <c r="W24" t="s">
        <v>19</v>
      </c>
      <c r="X24" s="77" t="s">
        <v>20</v>
      </c>
      <c r="Y24" t="s">
        <v>23</v>
      </c>
      <c r="Z24" s="77" t="s">
        <v>18</v>
      </c>
      <c r="AA24" t="s">
        <v>18</v>
      </c>
      <c r="AB24" s="77" t="s">
        <v>20</v>
      </c>
      <c r="AC24" t="s">
        <v>18</v>
      </c>
      <c r="AD24" s="77" t="s">
        <v>20</v>
      </c>
      <c r="AE24" t="s">
        <v>23</v>
      </c>
      <c r="AF24" s="77" t="s">
        <v>23</v>
      </c>
      <c r="AG24" t="s">
        <v>18</v>
      </c>
      <c r="AH24" s="77" t="s">
        <v>20</v>
      </c>
      <c r="AI24" t="s">
        <v>19</v>
      </c>
      <c r="AJ24" s="77" t="s">
        <v>18</v>
      </c>
    </row>
    <row r="25" spans="1:36" x14ac:dyDescent="0.25">
      <c r="A25" s="2" t="s">
        <v>82</v>
      </c>
      <c r="B25" s="1" t="str">
        <f>VLOOKUP(C25,Backend!$A$2:$B$9,2,FALSE)</f>
        <v>Need some/deep renovation</v>
      </c>
      <c r="C25" s="75">
        <f t="shared" si="5"/>
        <v>7</v>
      </c>
      <c r="D25" s="72">
        <f>((E25*Backend!$I$2)+(F25*Backend!$I$4)+(G25*Backend!$I$6)+(H25*Backend!$I$8)+(I25*Backend!$I$10))/27</f>
        <v>6.666666666666667</v>
      </c>
      <c r="E25" s="70">
        <f>COUNTIF($J25:$AJ25,Backend!$B$2)</f>
        <v>2</v>
      </c>
      <c r="F25" s="70">
        <f>COUNTIF($J25:$AJ25,Backend!$B$4)</f>
        <v>11</v>
      </c>
      <c r="G25" s="70">
        <f>COUNTIF($J25:$AJ25,Backend!$B$6)</f>
        <v>8</v>
      </c>
      <c r="H25" s="70">
        <f>COUNTIF($J25:$AJ25,Backend!$B$8)</f>
        <v>6</v>
      </c>
      <c r="I25" s="70">
        <f>COUNTIF($J25:$AJ25,Backend!$B$9)</f>
        <v>0</v>
      </c>
      <c r="J25" s="77" t="s">
        <v>20</v>
      </c>
      <c r="K25" t="s">
        <v>18</v>
      </c>
      <c r="L25" s="77" t="s">
        <v>19</v>
      </c>
      <c r="M25" t="s">
        <v>19</v>
      </c>
      <c r="N25" s="77" t="s">
        <v>18</v>
      </c>
      <c r="O25" t="s">
        <v>19</v>
      </c>
      <c r="P25" s="77" t="s">
        <v>18</v>
      </c>
      <c r="Q25" t="s">
        <v>18</v>
      </c>
      <c r="R25" s="77" t="s">
        <v>19</v>
      </c>
      <c r="S25" t="s">
        <v>20</v>
      </c>
      <c r="T25" s="77" t="s">
        <v>19</v>
      </c>
      <c r="U25" t="s">
        <v>18</v>
      </c>
      <c r="V25" s="77" t="s">
        <v>19</v>
      </c>
      <c r="W25" t="s">
        <v>18</v>
      </c>
      <c r="X25" s="77" t="s">
        <v>20</v>
      </c>
      <c r="Y25" t="s">
        <v>19</v>
      </c>
      <c r="Z25" s="77" t="s">
        <v>19</v>
      </c>
      <c r="AA25" t="s">
        <v>18</v>
      </c>
      <c r="AB25" s="77" t="s">
        <v>18</v>
      </c>
      <c r="AC25" t="s">
        <v>19</v>
      </c>
      <c r="AD25" s="77" t="s">
        <v>20</v>
      </c>
      <c r="AE25" t="s">
        <v>19</v>
      </c>
      <c r="AF25" s="77" t="s">
        <v>23</v>
      </c>
      <c r="AG25" t="s">
        <v>19</v>
      </c>
      <c r="AH25" s="77" t="s">
        <v>20</v>
      </c>
      <c r="AI25" t="s">
        <v>23</v>
      </c>
      <c r="AJ25" s="77" t="s">
        <v>20</v>
      </c>
    </row>
    <row r="26" spans="1:36" x14ac:dyDescent="0.25">
      <c r="A26" s="2" t="s">
        <v>5</v>
      </c>
      <c r="B26" s="1" t="str">
        <f>VLOOKUP(C26,Backend!$A$2:$B$9,2,FALSE)</f>
        <v>Need some renovation/easy</v>
      </c>
      <c r="C26" s="75">
        <f t="shared" si="5"/>
        <v>9</v>
      </c>
      <c r="D26" s="72">
        <f>((E26*Backend!$I$2)+(F26*Backend!$I$4)+(G26*Backend!$I$6)+(H26*Backend!$I$8)+(I26*Backend!$I$10))/27</f>
        <v>8.518518518518519</v>
      </c>
      <c r="E26" s="70">
        <f>COUNTIF($J26:$AJ26,Backend!$B$2)</f>
        <v>10</v>
      </c>
      <c r="F26" s="70">
        <f>COUNTIF($J26:$AJ26,Backend!$B$4)</f>
        <v>15</v>
      </c>
      <c r="G26" s="70">
        <f>COUNTIF($J26:$AJ26,Backend!$B$6)</f>
        <v>1</v>
      </c>
      <c r="H26" s="70">
        <f>COUNTIF($J26:$AJ26,Backend!$B$8)</f>
        <v>1</v>
      </c>
      <c r="I26" s="70">
        <f>COUNTIF($J26:$AJ26,Backend!$B$9)</f>
        <v>0</v>
      </c>
      <c r="J26" s="77" t="s">
        <v>19</v>
      </c>
      <c r="K26" t="s">
        <v>19</v>
      </c>
      <c r="L26" s="77" t="s">
        <v>19</v>
      </c>
      <c r="M26" t="s">
        <v>23</v>
      </c>
      <c r="N26" s="77" t="s">
        <v>23</v>
      </c>
      <c r="O26" t="s">
        <v>19</v>
      </c>
      <c r="P26" s="77" t="s">
        <v>19</v>
      </c>
      <c r="Q26" t="s">
        <v>19</v>
      </c>
      <c r="R26" s="77" t="s">
        <v>23</v>
      </c>
      <c r="S26" t="s">
        <v>18</v>
      </c>
      <c r="T26" s="77" t="s">
        <v>19</v>
      </c>
      <c r="U26" t="s">
        <v>19</v>
      </c>
      <c r="V26" s="77" t="s">
        <v>23</v>
      </c>
      <c r="W26" t="s">
        <v>23</v>
      </c>
      <c r="X26" s="77" t="s">
        <v>23</v>
      </c>
      <c r="Y26" t="s">
        <v>19</v>
      </c>
      <c r="Z26" s="77" t="s">
        <v>23</v>
      </c>
      <c r="AA26" t="s">
        <v>19</v>
      </c>
      <c r="AB26" s="77" t="s">
        <v>19</v>
      </c>
      <c r="AC26" t="s">
        <v>23</v>
      </c>
      <c r="AD26" s="77" t="s">
        <v>19</v>
      </c>
      <c r="AE26" t="s">
        <v>19</v>
      </c>
      <c r="AF26" s="77" t="s">
        <v>23</v>
      </c>
      <c r="AG26" t="s">
        <v>19</v>
      </c>
      <c r="AH26" s="77" t="s">
        <v>20</v>
      </c>
      <c r="AI26" t="s">
        <v>23</v>
      </c>
      <c r="AJ26" s="77" t="s">
        <v>19</v>
      </c>
    </row>
    <row r="27" spans="1:36" x14ac:dyDescent="0.25">
      <c r="A27" s="2" t="s">
        <v>6</v>
      </c>
      <c r="B27" s="1" t="str">
        <f>VLOOKUP(C27,Backend!$A$2:$B$9,2,FALSE)</f>
        <v>Need deep renovation/hard</v>
      </c>
      <c r="C27" s="75">
        <f t="shared" si="5"/>
        <v>5</v>
      </c>
      <c r="D27" s="72">
        <f>((E27*Backend!$I$2)+(F27*Backend!$I$4)+(G27*Backend!$I$6)+(H27*Backend!$I$8)+(I27*Backend!$I$10))/27</f>
        <v>5.1111111111111107</v>
      </c>
      <c r="E27" s="70">
        <f>COUNTIF($J27:$AJ27,Backend!$B$2)</f>
        <v>0</v>
      </c>
      <c r="F27" s="70">
        <f>COUNTIF($J27:$AJ27,Backend!$B$4)</f>
        <v>1</v>
      </c>
      <c r="G27" s="70">
        <f>COUNTIF($J27:$AJ27,Backend!$B$6)</f>
        <v>13</v>
      </c>
      <c r="H27" s="70">
        <f>COUNTIF($J27:$AJ27,Backend!$B$8)</f>
        <v>13</v>
      </c>
      <c r="I27" s="70">
        <f>COUNTIF($J27:$AJ27,Backend!$B$9)</f>
        <v>0</v>
      </c>
      <c r="J27" s="77" t="s">
        <v>20</v>
      </c>
      <c r="K27" t="s">
        <v>20</v>
      </c>
      <c r="L27" s="77" t="s">
        <v>20</v>
      </c>
      <c r="M27" t="s">
        <v>18</v>
      </c>
      <c r="N27" s="77" t="s">
        <v>18</v>
      </c>
      <c r="O27" t="s">
        <v>18</v>
      </c>
      <c r="P27" s="77" t="s">
        <v>18</v>
      </c>
      <c r="Q27" t="s">
        <v>18</v>
      </c>
      <c r="R27" s="77" t="s">
        <v>18</v>
      </c>
      <c r="S27" t="s">
        <v>20</v>
      </c>
      <c r="T27" s="77" t="s">
        <v>20</v>
      </c>
      <c r="U27" t="s">
        <v>20</v>
      </c>
      <c r="V27" s="77" t="s">
        <v>20</v>
      </c>
      <c r="W27" t="s">
        <v>18</v>
      </c>
      <c r="X27" s="77" t="s">
        <v>20</v>
      </c>
      <c r="Y27" t="s">
        <v>20</v>
      </c>
      <c r="Z27" s="77" t="s">
        <v>20</v>
      </c>
      <c r="AA27" t="s">
        <v>18</v>
      </c>
      <c r="AB27" s="77" t="s">
        <v>18</v>
      </c>
      <c r="AC27" t="s">
        <v>18</v>
      </c>
      <c r="AD27" s="77" t="s">
        <v>18</v>
      </c>
      <c r="AE27" t="s">
        <v>18</v>
      </c>
      <c r="AF27" s="77" t="s">
        <v>18</v>
      </c>
      <c r="AG27" t="s">
        <v>19</v>
      </c>
      <c r="AH27" s="77" t="s">
        <v>20</v>
      </c>
      <c r="AI27" t="s">
        <v>20</v>
      </c>
      <c r="AJ27" s="77" t="s">
        <v>20</v>
      </c>
    </row>
    <row r="28" spans="1:36" x14ac:dyDescent="0.25">
      <c r="A28" s="2" t="s">
        <v>7</v>
      </c>
      <c r="B28" s="1" t="str">
        <f>VLOOKUP(C28,Backend!$A$2:$B$9,2,FALSE)</f>
        <v>Need deep renovation</v>
      </c>
      <c r="C28" s="75">
        <f t="shared" si="5"/>
        <v>6</v>
      </c>
      <c r="D28" s="72">
        <f>((E28*Backend!$I$2)+(F28*Backend!$I$4)+(G28*Backend!$I$6)+(H28*Backend!$I$8)+(I28*Backend!$I$10))/27</f>
        <v>6.2222222222222223</v>
      </c>
      <c r="E28" s="71">
        <f>COUNTIF($J28:$AJ28,Backend!$B$2)</f>
        <v>3</v>
      </c>
      <c r="F28" s="71">
        <f>COUNTIF($J28:$AJ28,Backend!$B$4)</f>
        <v>10</v>
      </c>
      <c r="G28" s="71">
        <f>COUNTIF($J28:$AJ28,Backend!$B$6)</f>
        <v>4</v>
      </c>
      <c r="H28" s="71">
        <f>COUNTIF($J28:$AJ28,Backend!$B$8)</f>
        <v>7</v>
      </c>
      <c r="I28" s="71">
        <f>COUNTIF($J28:$AJ28,Backend!$B$9)</f>
        <v>3</v>
      </c>
      <c r="J28" s="77" t="s">
        <v>20</v>
      </c>
      <c r="K28" t="s">
        <v>19</v>
      </c>
      <c r="L28" s="77" t="s">
        <v>18</v>
      </c>
      <c r="M28" t="s">
        <v>19</v>
      </c>
      <c r="N28" s="77" t="s">
        <v>27</v>
      </c>
      <c r="O28" t="s">
        <v>19</v>
      </c>
      <c r="P28" s="77" t="s">
        <v>23</v>
      </c>
      <c r="Q28" t="s">
        <v>18</v>
      </c>
      <c r="R28" s="77" t="s">
        <v>20</v>
      </c>
      <c r="S28" t="s">
        <v>20</v>
      </c>
      <c r="T28" s="77" t="s">
        <v>19</v>
      </c>
      <c r="U28" t="s">
        <v>20</v>
      </c>
      <c r="V28" s="77" t="s">
        <v>27</v>
      </c>
      <c r="W28" t="s">
        <v>20</v>
      </c>
      <c r="X28" s="77" t="s">
        <v>18</v>
      </c>
      <c r="Y28" t="s">
        <v>19</v>
      </c>
      <c r="Z28" s="77" t="s">
        <v>18</v>
      </c>
      <c r="AA28" t="s">
        <v>27</v>
      </c>
      <c r="AB28" s="77" t="s">
        <v>19</v>
      </c>
      <c r="AC28" t="s">
        <v>19</v>
      </c>
      <c r="AD28" s="77" t="s">
        <v>23</v>
      </c>
      <c r="AE28" t="s">
        <v>19</v>
      </c>
      <c r="AF28" s="77" t="s">
        <v>19</v>
      </c>
      <c r="AG28" t="s">
        <v>19</v>
      </c>
      <c r="AH28" s="77" t="s">
        <v>20</v>
      </c>
      <c r="AI28" t="s">
        <v>20</v>
      </c>
      <c r="AJ28" s="77" t="s">
        <v>23</v>
      </c>
    </row>
    <row r="29" spans="1:36" x14ac:dyDescent="0.25">
      <c r="A29" s="2" t="s">
        <v>8</v>
      </c>
      <c r="B29" s="1" t="str">
        <f>VLOOKUP(C29,Backend!$A$2:$B$9,2,FALSE)</f>
        <v>Need some renovation/easy</v>
      </c>
      <c r="C29" s="75">
        <f t="shared" si="5"/>
        <v>9</v>
      </c>
      <c r="D29" s="72">
        <f>((E29*Backend!$I$2)+(F29*Backend!$I$4)+(G29*Backend!$I$6)+(H29*Backend!$I$8)+(I29*Backend!$I$10))/27</f>
        <v>8.6666666666666661</v>
      </c>
      <c r="E29" s="70">
        <f>COUNTIF($J29:$AJ29,Backend!$B$2)</f>
        <v>14</v>
      </c>
      <c r="F29" s="70">
        <f>COUNTIF($J29:$AJ29,Backend!$B$4)</f>
        <v>10</v>
      </c>
      <c r="G29" s="70">
        <f>COUNTIF($J29:$AJ29,Backend!$B$6)</f>
        <v>1</v>
      </c>
      <c r="H29" s="70">
        <f>COUNTIF($J29:$AJ29,Backend!$B$8)</f>
        <v>2</v>
      </c>
      <c r="I29" s="70">
        <f>COUNTIF($J29:$AJ29,Backend!$B$9)</f>
        <v>0</v>
      </c>
      <c r="J29" s="77" t="s">
        <v>20</v>
      </c>
      <c r="K29" t="s">
        <v>19</v>
      </c>
      <c r="L29" s="77" t="s">
        <v>23</v>
      </c>
      <c r="M29" t="s">
        <v>23</v>
      </c>
      <c r="N29" s="77" t="s">
        <v>23</v>
      </c>
      <c r="O29" t="s">
        <v>19</v>
      </c>
      <c r="P29" s="77" t="s">
        <v>19</v>
      </c>
      <c r="Q29" t="s">
        <v>23</v>
      </c>
      <c r="R29" s="77" t="s">
        <v>19</v>
      </c>
      <c r="S29" t="s">
        <v>20</v>
      </c>
      <c r="T29" s="77" t="s">
        <v>23</v>
      </c>
      <c r="U29" t="s">
        <v>23</v>
      </c>
      <c r="V29" s="77" t="s">
        <v>23</v>
      </c>
      <c r="W29" t="s">
        <v>19</v>
      </c>
      <c r="X29" s="77" t="s">
        <v>23</v>
      </c>
      <c r="Y29" t="s">
        <v>23</v>
      </c>
      <c r="Z29" s="77" t="s">
        <v>19</v>
      </c>
      <c r="AA29" t="s">
        <v>19</v>
      </c>
      <c r="AB29" s="77" t="s">
        <v>19</v>
      </c>
      <c r="AC29" t="s">
        <v>23</v>
      </c>
      <c r="AD29" s="77" t="s">
        <v>23</v>
      </c>
      <c r="AE29" t="s">
        <v>19</v>
      </c>
      <c r="AF29" s="77" t="s">
        <v>23</v>
      </c>
      <c r="AG29" t="s">
        <v>19</v>
      </c>
      <c r="AH29" s="77" t="s">
        <v>23</v>
      </c>
      <c r="AI29" t="s">
        <v>23</v>
      </c>
      <c r="AJ29" s="77" t="s">
        <v>18</v>
      </c>
    </row>
    <row r="30" spans="1:36" x14ac:dyDescent="0.25">
      <c r="A30" s="2" t="s">
        <v>9</v>
      </c>
      <c r="B30" s="1" t="str">
        <f>VLOOKUP(C30,Backend!$A$2:$B$9,2,FALSE)</f>
        <v>Need some/deep renovation</v>
      </c>
      <c r="C30" s="75">
        <f t="shared" si="5"/>
        <v>7</v>
      </c>
      <c r="D30" s="72">
        <f>((E30*Backend!$I$2)+(F30*Backend!$I$4)+(G30*Backend!$I$6)+(H30*Backend!$I$8)+(I30*Backend!$I$10))/27</f>
        <v>7.4074074074074074</v>
      </c>
      <c r="E30" s="70">
        <f>COUNTIF($J30:$AJ30,Backend!$B$2)</f>
        <v>4</v>
      </c>
      <c r="F30" s="70">
        <f>COUNTIF($J30:$AJ30,Backend!$B$4)</f>
        <v>14</v>
      </c>
      <c r="G30" s="70">
        <f>COUNTIF($J30:$AJ30,Backend!$B$6)</f>
        <v>6</v>
      </c>
      <c r="H30" s="70">
        <f>COUNTIF($J30:$AJ30,Backend!$B$8)</f>
        <v>3</v>
      </c>
      <c r="I30" s="70">
        <f>COUNTIF($J30:$AJ30,Backend!$B$9)</f>
        <v>0</v>
      </c>
      <c r="J30" s="77" t="s">
        <v>20</v>
      </c>
      <c r="K30" t="s">
        <v>19</v>
      </c>
      <c r="L30" s="77" t="s">
        <v>19</v>
      </c>
      <c r="M30" t="s">
        <v>23</v>
      </c>
      <c r="N30" s="77" t="s">
        <v>19</v>
      </c>
      <c r="O30" t="s">
        <v>18</v>
      </c>
      <c r="P30" s="77" t="s">
        <v>19</v>
      </c>
      <c r="Q30" t="s">
        <v>18</v>
      </c>
      <c r="R30" s="77" t="s">
        <v>18</v>
      </c>
      <c r="S30" t="s">
        <v>20</v>
      </c>
      <c r="T30" s="77" t="s">
        <v>19</v>
      </c>
      <c r="U30" t="s">
        <v>19</v>
      </c>
      <c r="V30" s="77" t="s">
        <v>23</v>
      </c>
      <c r="W30" t="s">
        <v>23</v>
      </c>
      <c r="X30" s="77" t="s">
        <v>19</v>
      </c>
      <c r="Y30" t="s">
        <v>19</v>
      </c>
      <c r="Z30" s="77" t="s">
        <v>18</v>
      </c>
      <c r="AA30" t="s">
        <v>19</v>
      </c>
      <c r="AB30" s="77" t="s">
        <v>18</v>
      </c>
      <c r="AC30" t="s">
        <v>19</v>
      </c>
      <c r="AD30" s="77" t="s">
        <v>19</v>
      </c>
      <c r="AE30" t="s">
        <v>20</v>
      </c>
      <c r="AF30" s="77" t="s">
        <v>19</v>
      </c>
      <c r="AG30" t="s">
        <v>19</v>
      </c>
      <c r="AH30" s="77" t="s">
        <v>19</v>
      </c>
      <c r="AI30" t="s">
        <v>23</v>
      </c>
      <c r="AJ30" s="77" t="s">
        <v>18</v>
      </c>
    </row>
    <row r="31" spans="1:36" x14ac:dyDescent="0.25">
      <c r="A31" s="2" t="s">
        <v>10</v>
      </c>
      <c r="B31" s="1" t="str">
        <f>VLOOKUP(C31,Backend!$A$2:$B$9,2,FALSE)</f>
        <v>Need some renovation</v>
      </c>
      <c r="C31" s="75">
        <f t="shared" si="5"/>
        <v>8</v>
      </c>
      <c r="D31" s="72">
        <f>((E31*Backend!$I$2)+(F31*Backend!$I$4)+(G31*Backend!$I$6)+(H31*Backend!$I$8)+(I31*Backend!$I$10))/27</f>
        <v>7.7777777777777777</v>
      </c>
      <c r="E31" s="70">
        <f>COUNTIF($J31:$AJ31,Backend!$B$2)</f>
        <v>10</v>
      </c>
      <c r="F31" s="70">
        <f>COUNTIF($J31:$AJ31,Backend!$B$4)</f>
        <v>8</v>
      </c>
      <c r="G31" s="70">
        <f>COUNTIF($J31:$AJ31,Backend!$B$6)</f>
        <v>5</v>
      </c>
      <c r="H31" s="70">
        <f>COUNTIF($J31:$AJ31,Backend!$B$8)</f>
        <v>4</v>
      </c>
      <c r="I31" s="70">
        <f>COUNTIF($J31:$AJ31,Backend!$B$9)</f>
        <v>0</v>
      </c>
      <c r="J31" s="77" t="s">
        <v>20</v>
      </c>
      <c r="K31" t="s">
        <v>19</v>
      </c>
      <c r="L31" s="77" t="s">
        <v>23</v>
      </c>
      <c r="M31" t="s">
        <v>23</v>
      </c>
      <c r="N31" s="77" t="s">
        <v>23</v>
      </c>
      <c r="O31" t="s">
        <v>18</v>
      </c>
      <c r="P31" s="77" t="s">
        <v>19</v>
      </c>
      <c r="Q31" t="s">
        <v>23</v>
      </c>
      <c r="R31" s="77" t="s">
        <v>19</v>
      </c>
      <c r="S31" t="s">
        <v>20</v>
      </c>
      <c r="T31" s="77" t="s">
        <v>23</v>
      </c>
      <c r="U31" t="s">
        <v>18</v>
      </c>
      <c r="V31" s="77" t="s">
        <v>23</v>
      </c>
      <c r="W31" t="s">
        <v>23</v>
      </c>
      <c r="X31" s="77" t="s">
        <v>20</v>
      </c>
      <c r="Y31" t="s">
        <v>18</v>
      </c>
      <c r="Z31" s="77" t="s">
        <v>19</v>
      </c>
      <c r="AA31" t="s">
        <v>19</v>
      </c>
      <c r="AB31" s="77" t="s">
        <v>20</v>
      </c>
      <c r="AC31" t="s">
        <v>23</v>
      </c>
      <c r="AD31" s="77" t="s">
        <v>19</v>
      </c>
      <c r="AE31" t="s">
        <v>18</v>
      </c>
      <c r="AF31" s="77" t="s">
        <v>23</v>
      </c>
      <c r="AG31" t="s">
        <v>19</v>
      </c>
      <c r="AH31" s="77" t="s">
        <v>19</v>
      </c>
      <c r="AI31" t="s">
        <v>23</v>
      </c>
      <c r="AJ31" s="77" t="s">
        <v>18</v>
      </c>
    </row>
    <row r="32" spans="1:36" x14ac:dyDescent="0.25">
      <c r="A32" s="2" t="s">
        <v>11</v>
      </c>
      <c r="B32" s="1" t="str">
        <f>VLOOKUP(C32,Backend!$A$2:$B$9,2,FALSE)</f>
        <v>Need some renovation</v>
      </c>
      <c r="C32" s="75">
        <f t="shared" si="5"/>
        <v>8</v>
      </c>
      <c r="D32" s="72">
        <f>((E32*Backend!$I$2)+(F32*Backend!$I$4)+(G32*Backend!$I$6)+(H32*Backend!$I$8)+(I32*Backend!$I$10))/27</f>
        <v>7.6296296296296298</v>
      </c>
      <c r="E32" s="70">
        <f>COUNTIF($J32:$AJ32,Backend!$B$2)</f>
        <v>7</v>
      </c>
      <c r="F32" s="70">
        <f>COUNTIF($J32:$AJ32,Backend!$B$4)</f>
        <v>13</v>
      </c>
      <c r="G32" s="70">
        <f>COUNTIF($J32:$AJ32,Backend!$B$6)</f>
        <v>4</v>
      </c>
      <c r="H32" s="70">
        <f>COUNTIF($J32:$AJ32,Backend!$B$8)</f>
        <v>2</v>
      </c>
      <c r="I32" s="70">
        <f>COUNTIF($J32:$AJ32,Backend!$B$9)</f>
        <v>0</v>
      </c>
      <c r="J32" s="77" t="s">
        <v>20</v>
      </c>
      <c r="K32" t="s">
        <v>19</v>
      </c>
      <c r="L32" s="77" t="s">
        <v>23</v>
      </c>
      <c r="M32" t="s">
        <v>23</v>
      </c>
      <c r="N32" s="77" t="s">
        <v>19</v>
      </c>
      <c r="O32" t="s">
        <v>18</v>
      </c>
      <c r="P32" s="77" t="s">
        <v>19</v>
      </c>
      <c r="Q32" t="s">
        <v>23</v>
      </c>
      <c r="R32" s="77" t="s">
        <v>19</v>
      </c>
      <c r="S32" t="s">
        <v>18</v>
      </c>
      <c r="T32" s="77" t="s">
        <v>19</v>
      </c>
      <c r="U32" t="s">
        <v>18</v>
      </c>
      <c r="V32" s="77"/>
      <c r="W32" t="s">
        <v>23</v>
      </c>
      <c r="X32" s="77" t="s">
        <v>19</v>
      </c>
      <c r="Y32" t="s">
        <v>19</v>
      </c>
      <c r="Z32" s="77" t="s">
        <v>19</v>
      </c>
      <c r="AA32" t="s">
        <v>19</v>
      </c>
      <c r="AB32" s="77" t="s">
        <v>19</v>
      </c>
      <c r="AC32" t="s">
        <v>23</v>
      </c>
      <c r="AD32" s="77" t="s">
        <v>20</v>
      </c>
      <c r="AE32" t="s">
        <v>19</v>
      </c>
      <c r="AF32" s="77" t="s">
        <v>23</v>
      </c>
      <c r="AG32" t="s">
        <v>19</v>
      </c>
      <c r="AH32" s="77" t="s">
        <v>23</v>
      </c>
      <c r="AI32" t="s">
        <v>19</v>
      </c>
      <c r="AJ32" s="77" t="s">
        <v>18</v>
      </c>
    </row>
    <row r="33" spans="1:36" x14ac:dyDescent="0.25">
      <c r="A33" s="2" t="s">
        <v>12</v>
      </c>
      <c r="B33" s="1" t="str">
        <f>VLOOKUP(C33,Backend!$A$2:$B$9,2,FALSE)</f>
        <v>Need some renovation</v>
      </c>
      <c r="C33" s="75">
        <f t="shared" si="5"/>
        <v>8</v>
      </c>
      <c r="D33" s="72">
        <f>((E33*Backend!$I$2)+(F33*Backend!$I$4)+(G33*Backend!$I$6)+(H33*Backend!$I$8)+(I33*Backend!$I$10))/27</f>
        <v>8</v>
      </c>
      <c r="E33" s="70">
        <f>COUNTIF($J33:$AJ33,Backend!$B$2)</f>
        <v>9</v>
      </c>
      <c r="F33" s="70">
        <f>COUNTIF($J33:$AJ33,Backend!$B$4)</f>
        <v>10</v>
      </c>
      <c r="G33" s="70">
        <f>COUNTIF($J33:$AJ33,Backend!$B$6)</f>
        <v>7</v>
      </c>
      <c r="H33" s="70">
        <f>COUNTIF($J33:$AJ33,Backend!$B$8)</f>
        <v>1</v>
      </c>
      <c r="I33" s="70">
        <f>COUNTIF($J33:$AJ33,Backend!$B$9)</f>
        <v>0</v>
      </c>
      <c r="J33" s="77" t="s">
        <v>20</v>
      </c>
      <c r="K33" t="s">
        <v>19</v>
      </c>
      <c r="L33" s="77" t="s">
        <v>23</v>
      </c>
      <c r="M33" t="s">
        <v>23</v>
      </c>
      <c r="N33" s="77" t="s">
        <v>19</v>
      </c>
      <c r="O33" t="s">
        <v>19</v>
      </c>
      <c r="P33" s="77" t="s">
        <v>19</v>
      </c>
      <c r="Q33" t="s">
        <v>23</v>
      </c>
      <c r="R33" s="77" t="s">
        <v>18</v>
      </c>
      <c r="S33" t="s">
        <v>18</v>
      </c>
      <c r="T33" s="77" t="s">
        <v>23</v>
      </c>
      <c r="U33" t="s">
        <v>18</v>
      </c>
      <c r="V33" s="77" t="s">
        <v>19</v>
      </c>
      <c r="W33" t="s">
        <v>23</v>
      </c>
      <c r="X33" s="77" t="s">
        <v>19</v>
      </c>
      <c r="Y33" t="s">
        <v>23</v>
      </c>
      <c r="Z33" s="77" t="s">
        <v>23</v>
      </c>
      <c r="AA33" t="s">
        <v>18</v>
      </c>
      <c r="AB33" s="77" t="s">
        <v>19</v>
      </c>
      <c r="AC33" t="s">
        <v>19</v>
      </c>
      <c r="AD33" s="77" t="s">
        <v>18</v>
      </c>
      <c r="AE33" t="s">
        <v>19</v>
      </c>
      <c r="AF33" s="77" t="s">
        <v>23</v>
      </c>
      <c r="AG33" t="s">
        <v>18</v>
      </c>
      <c r="AH33" s="77" t="s">
        <v>23</v>
      </c>
      <c r="AI33" t="s">
        <v>19</v>
      </c>
      <c r="AJ33" s="77" t="s">
        <v>18</v>
      </c>
    </row>
    <row r="34" spans="1:36" x14ac:dyDescent="0.25">
      <c r="A34" s="2" t="s">
        <v>13</v>
      </c>
      <c r="B34" s="1" t="str">
        <f>VLOOKUP(C34,Backend!$A$2:$B$9,2,FALSE)</f>
        <v>Need some/deep renovation</v>
      </c>
      <c r="C34" s="75">
        <f t="shared" si="5"/>
        <v>7</v>
      </c>
      <c r="D34" s="72">
        <f>((E34*Backend!$I$2)+(F34*Backend!$I$4)+(G34*Backend!$I$6)+(H34*Backend!$I$8)+(I34*Backend!$I$10))/27</f>
        <v>7.1851851851851851</v>
      </c>
      <c r="E34" s="70">
        <f>COUNTIF($J34:$AJ34,Backend!$B$2)</f>
        <v>2</v>
      </c>
      <c r="F34" s="70">
        <f>COUNTIF($J34:$AJ34,Backend!$B$4)</f>
        <v>13</v>
      </c>
      <c r="G34" s="70">
        <f>COUNTIF($J34:$AJ34,Backend!$B$6)</f>
        <v>11</v>
      </c>
      <c r="H34" s="70">
        <f>COUNTIF($J34:$AJ34,Backend!$B$8)</f>
        <v>1</v>
      </c>
      <c r="I34" s="70">
        <f>COUNTIF($J34:$AJ34,Backend!$B$9)</f>
        <v>0</v>
      </c>
      <c r="J34" s="77" t="s">
        <v>20</v>
      </c>
      <c r="K34" t="s">
        <v>19</v>
      </c>
      <c r="L34" s="77" t="s">
        <v>19</v>
      </c>
      <c r="M34" t="s">
        <v>19</v>
      </c>
      <c r="N34" s="77" t="s">
        <v>18</v>
      </c>
      <c r="O34" t="s">
        <v>18</v>
      </c>
      <c r="P34" s="77" t="s">
        <v>19</v>
      </c>
      <c r="Q34" t="s">
        <v>18</v>
      </c>
      <c r="R34" s="77" t="s">
        <v>18</v>
      </c>
      <c r="S34" t="s">
        <v>18</v>
      </c>
      <c r="T34" s="77" t="s">
        <v>19</v>
      </c>
      <c r="U34" t="s">
        <v>19</v>
      </c>
      <c r="V34" s="77" t="s">
        <v>19</v>
      </c>
      <c r="W34" t="s">
        <v>19</v>
      </c>
      <c r="X34" s="77" t="s">
        <v>23</v>
      </c>
      <c r="Y34" t="s">
        <v>18</v>
      </c>
      <c r="Z34" s="77" t="s">
        <v>23</v>
      </c>
      <c r="AA34" t="s">
        <v>18</v>
      </c>
      <c r="AB34" s="77" t="s">
        <v>19</v>
      </c>
      <c r="AC34" t="s">
        <v>19</v>
      </c>
      <c r="AD34" s="77" t="s">
        <v>18</v>
      </c>
      <c r="AE34" t="s">
        <v>18</v>
      </c>
      <c r="AF34" s="77" t="s">
        <v>19</v>
      </c>
      <c r="AG34" t="s">
        <v>19</v>
      </c>
      <c r="AH34" s="77" t="s">
        <v>18</v>
      </c>
      <c r="AI34" t="s">
        <v>19</v>
      </c>
      <c r="AJ34" s="77" t="s">
        <v>18</v>
      </c>
    </row>
    <row r="35" spans="1:36" x14ac:dyDescent="0.25">
      <c r="A35" s="2" t="s">
        <v>70</v>
      </c>
      <c r="B35" s="1" t="str">
        <f>VLOOKUP(C35,Backend!$A$2:$B$9,2,FALSE)</f>
        <v>Need deep renovation</v>
      </c>
      <c r="C35" s="75">
        <f t="shared" si="5"/>
        <v>6</v>
      </c>
      <c r="D35" s="72">
        <f>((E35*Backend!$I$2)+(F35*Backend!$I$4)+(G35*Backend!$I$6)+(H35*Backend!$I$8)+(I35*Backend!$I$10))/27</f>
        <v>6.4444444444444446</v>
      </c>
      <c r="E35" s="70">
        <f>COUNTIF($J35:$AJ35,Backend!$B$2)</f>
        <v>2</v>
      </c>
      <c r="F35" s="70">
        <f>COUNTIF($J35:$AJ35,Backend!$B$4)</f>
        <v>9</v>
      </c>
      <c r="G35" s="70">
        <f>COUNTIF($J35:$AJ35,Backend!$B$6)</f>
        <v>10</v>
      </c>
      <c r="H35" s="70">
        <f>COUNTIF($J35:$AJ35,Backend!$B$8)</f>
        <v>5</v>
      </c>
      <c r="I35" s="70">
        <f>COUNTIF($J35:$AJ35,Backend!$B$9)</f>
        <v>1</v>
      </c>
      <c r="J35" s="77" t="s">
        <v>20</v>
      </c>
      <c r="K35" t="s">
        <v>19</v>
      </c>
      <c r="L35" s="77" t="s">
        <v>19</v>
      </c>
      <c r="M35" t="s">
        <v>23</v>
      </c>
      <c r="N35" s="77" t="s">
        <v>19</v>
      </c>
      <c r="O35" t="s">
        <v>20</v>
      </c>
      <c r="P35" s="77" t="s">
        <v>19</v>
      </c>
      <c r="Q35" t="s">
        <v>20</v>
      </c>
      <c r="R35" s="77" t="s">
        <v>19</v>
      </c>
      <c r="S35" t="s">
        <v>20</v>
      </c>
      <c r="T35" s="77" t="s">
        <v>19</v>
      </c>
      <c r="U35" t="s">
        <v>18</v>
      </c>
      <c r="V35" s="77" t="s">
        <v>18</v>
      </c>
      <c r="W35" t="s">
        <v>23</v>
      </c>
      <c r="X35" s="77" t="s">
        <v>18</v>
      </c>
      <c r="Y35" t="s">
        <v>18</v>
      </c>
      <c r="Z35" s="77" t="s">
        <v>19</v>
      </c>
      <c r="AA35" t="s">
        <v>18</v>
      </c>
      <c r="AB35" s="77" t="s">
        <v>18</v>
      </c>
      <c r="AC35" t="s">
        <v>18</v>
      </c>
      <c r="AD35" s="77" t="s">
        <v>20</v>
      </c>
      <c r="AE35" t="s">
        <v>27</v>
      </c>
      <c r="AF35" s="77" t="s">
        <v>19</v>
      </c>
      <c r="AG35" t="s">
        <v>18</v>
      </c>
      <c r="AH35" s="77" t="s">
        <v>18</v>
      </c>
      <c r="AI35" t="s">
        <v>19</v>
      </c>
      <c r="AJ35" s="77" t="s">
        <v>18</v>
      </c>
    </row>
    <row r="36" spans="1:36" x14ac:dyDescent="0.25">
      <c r="A36" s="2" t="s">
        <v>15</v>
      </c>
      <c r="B36" s="1" t="str">
        <f>VLOOKUP(C36,Backend!$A$2:$B$9,2,FALSE)</f>
        <v>Need some renovation</v>
      </c>
      <c r="C36" s="75">
        <f t="shared" si="5"/>
        <v>8</v>
      </c>
      <c r="D36" s="72">
        <f>((E36*Backend!$I$2)+(F36*Backend!$I$4)+(G36*Backend!$I$6)+(H36*Backend!$I$8)+(I36*Backend!$I$10))/27</f>
        <v>7.7037037037037033</v>
      </c>
      <c r="E36" s="70">
        <f>COUNTIF($J36:$AJ36,Backend!$B$2)</f>
        <v>6</v>
      </c>
      <c r="F36" s="70">
        <f>COUNTIF($J36:$AJ36,Backend!$B$4)</f>
        <v>14</v>
      </c>
      <c r="G36" s="70">
        <f>COUNTIF($J36:$AJ36,Backend!$B$6)</f>
        <v>4</v>
      </c>
      <c r="H36" s="70">
        <f>COUNTIF($J36:$AJ36,Backend!$B$8)</f>
        <v>3</v>
      </c>
      <c r="I36" s="70">
        <f>COUNTIF($J36:$AJ36,Backend!$B$9)</f>
        <v>0</v>
      </c>
      <c r="J36" s="77" t="s">
        <v>20</v>
      </c>
      <c r="K36" t="s">
        <v>19</v>
      </c>
      <c r="L36" s="77" t="s">
        <v>23</v>
      </c>
      <c r="M36" t="s">
        <v>23</v>
      </c>
      <c r="N36" s="77" t="s">
        <v>23</v>
      </c>
      <c r="O36" t="s">
        <v>19</v>
      </c>
      <c r="P36" s="77" t="s">
        <v>19</v>
      </c>
      <c r="Q36" t="s">
        <v>19</v>
      </c>
      <c r="R36" s="77" t="s">
        <v>19</v>
      </c>
      <c r="S36" t="s">
        <v>20</v>
      </c>
      <c r="T36" s="77" t="s">
        <v>23</v>
      </c>
      <c r="U36" t="s">
        <v>18</v>
      </c>
      <c r="V36" s="77" t="s">
        <v>19</v>
      </c>
      <c r="W36" t="s">
        <v>19</v>
      </c>
      <c r="X36" s="77" t="s">
        <v>18</v>
      </c>
      <c r="Y36" t="s">
        <v>23</v>
      </c>
      <c r="Z36" s="77" t="s">
        <v>19</v>
      </c>
      <c r="AA36" t="s">
        <v>19</v>
      </c>
      <c r="AB36" s="77" t="s">
        <v>19</v>
      </c>
      <c r="AC36" t="s">
        <v>19</v>
      </c>
      <c r="AD36" s="77" t="s">
        <v>20</v>
      </c>
      <c r="AE36" t="s">
        <v>19</v>
      </c>
      <c r="AF36" s="77" t="s">
        <v>19</v>
      </c>
      <c r="AG36" t="s">
        <v>18</v>
      </c>
      <c r="AH36" s="77" t="s">
        <v>23</v>
      </c>
      <c r="AI36" t="s">
        <v>19</v>
      </c>
      <c r="AJ36" s="77" t="s">
        <v>18</v>
      </c>
    </row>
    <row r="37" spans="1:36" x14ac:dyDescent="0.25">
      <c r="A37" s="2" t="s">
        <v>16</v>
      </c>
      <c r="B37" s="1" t="str">
        <f>VLOOKUP(C37,Backend!$A$2:$B$9,2,FALSE)</f>
        <v>Need some/deep renovation</v>
      </c>
      <c r="C37" s="75">
        <f t="shared" si="5"/>
        <v>7</v>
      </c>
      <c r="D37" s="72">
        <f>((E37*Backend!$I$2)+(F37*Backend!$I$4)+(G37*Backend!$I$6)+(H37*Backend!$I$8)+(I37*Backend!$I$10))/27</f>
        <v>6.9629629629629628</v>
      </c>
      <c r="E37" s="70">
        <f>COUNTIF($J37:$AJ37,Backend!$B$2)</f>
        <v>5</v>
      </c>
      <c r="F37" s="70">
        <f>COUNTIF($J37:$AJ37,Backend!$B$4)</f>
        <v>11</v>
      </c>
      <c r="G37" s="70">
        <f>COUNTIF($J37:$AJ37,Backend!$B$6)</f>
        <v>5</v>
      </c>
      <c r="H37" s="70">
        <f>COUNTIF($J37:$AJ37,Backend!$B$8)</f>
        <v>5</v>
      </c>
      <c r="I37" s="70">
        <f>COUNTIF($J37:$AJ37,Backend!$B$9)</f>
        <v>0</v>
      </c>
      <c r="J37" s="77" t="s">
        <v>20</v>
      </c>
      <c r="K37" t="s">
        <v>19</v>
      </c>
      <c r="L37" s="77" t="s">
        <v>23</v>
      </c>
      <c r="M37" t="s">
        <v>23</v>
      </c>
      <c r="N37" s="77" t="s">
        <v>23</v>
      </c>
      <c r="O37" t="s">
        <v>19</v>
      </c>
      <c r="P37" s="77" t="s">
        <v>19</v>
      </c>
      <c r="Q37" t="s">
        <v>19</v>
      </c>
      <c r="R37" s="77" t="s">
        <v>19</v>
      </c>
      <c r="S37" t="s">
        <v>20</v>
      </c>
      <c r="T37" s="77" t="s">
        <v>23</v>
      </c>
      <c r="U37" t="s">
        <v>18</v>
      </c>
      <c r="V37" s="77" t="s">
        <v>19</v>
      </c>
      <c r="W37" t="s">
        <v>23</v>
      </c>
      <c r="X37" s="77" t="s">
        <v>20</v>
      </c>
      <c r="Y37" t="s">
        <v>19</v>
      </c>
      <c r="Z37" s="77" t="s">
        <v>18</v>
      </c>
      <c r="AA37" t="s">
        <v>19</v>
      </c>
      <c r="AB37" s="77" t="s">
        <v>20</v>
      </c>
      <c r="AC37" t="s">
        <v>18</v>
      </c>
      <c r="AD37" s="77" t="s">
        <v>20</v>
      </c>
      <c r="AE37" t="s">
        <v>18</v>
      </c>
      <c r="AF37" s="77" t="s">
        <v>19</v>
      </c>
      <c r="AG37" t="s">
        <v>19</v>
      </c>
      <c r="AH37" s="77" t="s">
        <v>19</v>
      </c>
      <c r="AJ37" s="77" t="s">
        <v>18</v>
      </c>
    </row>
    <row r="38" spans="1:36" s="10" customFormat="1" ht="30" x14ac:dyDescent="0.25">
      <c r="A38" s="11" t="s">
        <v>35</v>
      </c>
      <c r="B38" s="6" t="s">
        <v>30</v>
      </c>
      <c r="C38" s="6"/>
      <c r="D38" s="7" t="s">
        <v>31</v>
      </c>
      <c r="E38" s="7" t="s">
        <v>24</v>
      </c>
      <c r="F38" s="7" t="s">
        <v>32</v>
      </c>
      <c r="G38" s="7" t="s">
        <v>21</v>
      </c>
      <c r="H38" s="7" t="s">
        <v>33</v>
      </c>
      <c r="I38" s="7" t="s">
        <v>26</v>
      </c>
      <c r="J38" s="76"/>
      <c r="K38" s="9"/>
      <c r="L38" s="76"/>
      <c r="M38" s="9"/>
      <c r="N38" s="76"/>
      <c r="O38" s="9"/>
      <c r="P38" s="76"/>
      <c r="Q38" s="9"/>
      <c r="R38" s="76"/>
      <c r="S38" s="9"/>
      <c r="T38" s="76"/>
      <c r="U38" s="9"/>
      <c r="V38" s="76"/>
      <c r="W38" s="9"/>
      <c r="X38" s="76"/>
      <c r="Y38" s="9"/>
      <c r="Z38" s="76"/>
    </row>
    <row r="39" spans="1:36" x14ac:dyDescent="0.25">
      <c r="A39" s="2" t="s">
        <v>69</v>
      </c>
      <c r="B39" s="1" t="str">
        <f>VLOOKUP(C39,Backend!$G$2:$H$10,2,FALSE)</f>
        <v>Medium/Low</v>
      </c>
      <c r="C39" s="75">
        <f t="shared" ref="C39:C55" si="6">ROUND(D39,0)</f>
        <v>4</v>
      </c>
      <c r="D39" s="72">
        <f>((E39*Backend!$I$2)+(F39*Backend!$I$4)+(G39*Backend!$I$6)+(H39*Backend!$I$8)+(I39*Backend!$I$10))/27</f>
        <v>4</v>
      </c>
      <c r="E39" s="21">
        <f>COUNTIF($J39:$AJ39,Backend!$H$2)</f>
        <v>1</v>
      </c>
      <c r="F39" s="21">
        <f>COUNTIF($J39:$AJ39,Backend!$H$4)</f>
        <v>2</v>
      </c>
      <c r="G39" s="21">
        <f>COUNTIF($J39:$AJ39,Backend!$H$6)</f>
        <v>5</v>
      </c>
      <c r="H39" s="21">
        <f>COUNTIF($J39:$AJ39,Backend!$H$8)</f>
        <v>7</v>
      </c>
      <c r="I39" s="21">
        <f>COUNTIF($J39:$AJ39,Backend!$H$10)</f>
        <v>12</v>
      </c>
      <c r="J39" s="3" t="s">
        <v>21</v>
      </c>
      <c r="K39" s="4" t="s">
        <v>25</v>
      </c>
      <c r="L39" s="3" t="s">
        <v>21</v>
      </c>
      <c r="M39" s="4" t="s">
        <v>26</v>
      </c>
      <c r="N39" s="3" t="s">
        <v>25</v>
      </c>
      <c r="O39" s="4" t="s">
        <v>26</v>
      </c>
      <c r="P39" s="3" t="s">
        <v>26</v>
      </c>
      <c r="Q39" s="4" t="s">
        <v>21</v>
      </c>
      <c r="R39" s="3" t="s">
        <v>26</v>
      </c>
      <c r="S39" s="4" t="s">
        <v>26</v>
      </c>
      <c r="T39" s="3" t="s">
        <v>26</v>
      </c>
      <c r="U39" s="4" t="s">
        <v>25</v>
      </c>
      <c r="V39" s="3" t="s">
        <v>25</v>
      </c>
      <c r="W39" s="4" t="s">
        <v>26</v>
      </c>
      <c r="X39" s="3" t="s">
        <v>26</v>
      </c>
      <c r="Y39" s="4" t="s">
        <v>24</v>
      </c>
      <c r="Z39" s="3" t="s">
        <v>26</v>
      </c>
      <c r="AA39" t="s">
        <v>84</v>
      </c>
      <c r="AB39" s="68" t="s">
        <v>86</v>
      </c>
      <c r="AC39" t="s">
        <v>85</v>
      </c>
      <c r="AD39" s="68" t="s">
        <v>85</v>
      </c>
      <c r="AE39" t="s">
        <v>84</v>
      </c>
      <c r="AF39" s="68" t="s">
        <v>87</v>
      </c>
      <c r="AG39" t="s">
        <v>86</v>
      </c>
      <c r="AH39" s="68" t="s">
        <v>85</v>
      </c>
      <c r="AI39" t="s">
        <v>87</v>
      </c>
      <c r="AJ39" s="68" t="s">
        <v>86</v>
      </c>
    </row>
    <row r="40" spans="1:36" x14ac:dyDescent="0.25">
      <c r="A40" s="2" t="s">
        <v>1</v>
      </c>
      <c r="B40" s="1" t="str">
        <f>VLOOKUP(C40,Backend!$G$2:$H$10,2,FALSE)</f>
        <v>Medium/Low</v>
      </c>
      <c r="C40" s="75">
        <f t="shared" si="6"/>
        <v>4</v>
      </c>
      <c r="D40" s="72">
        <f>((E40*Backend!$I$2)+(F40*Backend!$I$4)+(G40*Backend!$I$6)+(H40*Backend!$I$8)+(I40*Backend!$I$10))/27</f>
        <v>4.0740740740740744</v>
      </c>
      <c r="E40" s="21">
        <f>COUNTIF($J40:$AJ40,Backend!$H$2)</f>
        <v>1</v>
      </c>
      <c r="F40" s="21">
        <f>COUNTIF($J40:$AJ40,Backend!$H$4)</f>
        <v>2</v>
      </c>
      <c r="G40" s="21">
        <f>COUNTIF($J40:$AJ40,Backend!$H$6)</f>
        <v>6</v>
      </c>
      <c r="H40" s="21">
        <f>COUNTIF($J40:$AJ40,Backend!$H$8)</f>
        <v>6</v>
      </c>
      <c r="I40" s="21">
        <f>COUNTIF($J40:$AJ40,Backend!$H$10)</f>
        <v>12</v>
      </c>
      <c r="J40" s="3" t="s">
        <v>21</v>
      </c>
      <c r="K40" s="4" t="s">
        <v>25</v>
      </c>
      <c r="L40" s="3" t="s">
        <v>21</v>
      </c>
      <c r="M40" s="4" t="s">
        <v>26</v>
      </c>
      <c r="N40" s="3" t="s">
        <v>25</v>
      </c>
      <c r="O40" s="4" t="s">
        <v>26</v>
      </c>
      <c r="P40" s="3" t="s">
        <v>26</v>
      </c>
      <c r="Q40" s="4" t="s">
        <v>21</v>
      </c>
      <c r="R40" s="3" t="s">
        <v>26</v>
      </c>
      <c r="S40" s="4" t="s">
        <v>26</v>
      </c>
      <c r="T40" s="3" t="s">
        <v>26</v>
      </c>
      <c r="U40" s="4" t="s">
        <v>25</v>
      </c>
      <c r="V40" s="3" t="s">
        <v>25</v>
      </c>
      <c r="W40" s="4" t="s">
        <v>26</v>
      </c>
      <c r="X40" s="3" t="s">
        <v>26</v>
      </c>
      <c r="Y40" s="4" t="s">
        <v>24</v>
      </c>
      <c r="Z40" s="3" t="s">
        <v>26</v>
      </c>
      <c r="AA40" t="s">
        <v>84</v>
      </c>
      <c r="AB40" s="68" t="s">
        <v>86</v>
      </c>
      <c r="AC40" t="s">
        <v>85</v>
      </c>
      <c r="AD40" s="68" t="s">
        <v>85</v>
      </c>
      <c r="AE40" t="s">
        <v>84</v>
      </c>
      <c r="AF40" s="68" t="s">
        <v>87</v>
      </c>
      <c r="AG40" t="s">
        <v>86</v>
      </c>
      <c r="AH40" s="68" t="s">
        <v>85</v>
      </c>
      <c r="AI40" t="s">
        <v>87</v>
      </c>
      <c r="AJ40" s="68" t="s">
        <v>87</v>
      </c>
    </row>
    <row r="41" spans="1:36" x14ac:dyDescent="0.25">
      <c r="A41" s="2" t="s">
        <v>2</v>
      </c>
      <c r="B41" s="1" t="str">
        <f>VLOOKUP(C41,Backend!$G$2:$H$10,2,FALSE)</f>
        <v>Medium/Low</v>
      </c>
      <c r="C41" s="75">
        <f t="shared" si="6"/>
        <v>4</v>
      </c>
      <c r="D41" s="72">
        <f>((E41*Backend!$I$2)+(F41*Backend!$I$4)+(G41*Backend!$I$6)+(H41*Backend!$I$8)+(I41*Backend!$I$10))/27</f>
        <v>4</v>
      </c>
      <c r="E41" s="21">
        <f>COUNTIF($J41:$AJ41,Backend!$H$2)</f>
        <v>1</v>
      </c>
      <c r="F41" s="21">
        <f>COUNTIF($J41:$AJ41,Backend!$H$4)</f>
        <v>2</v>
      </c>
      <c r="G41" s="21">
        <f>COUNTIF($J41:$AJ41,Backend!$H$6)</f>
        <v>5</v>
      </c>
      <c r="H41" s="21">
        <f>COUNTIF($J41:$AJ41,Backend!$H$8)</f>
        <v>7</v>
      </c>
      <c r="I41" s="21">
        <f>COUNTIF($J41:$AJ41,Backend!$H$10)</f>
        <v>12</v>
      </c>
      <c r="J41" s="3" t="s">
        <v>21</v>
      </c>
      <c r="K41" s="4" t="s">
        <v>25</v>
      </c>
      <c r="L41" s="3" t="s">
        <v>21</v>
      </c>
      <c r="M41" s="4" t="s">
        <v>26</v>
      </c>
      <c r="N41" s="3" t="s">
        <v>25</v>
      </c>
      <c r="O41" s="4" t="s">
        <v>26</v>
      </c>
      <c r="P41" s="3" t="s">
        <v>26</v>
      </c>
      <c r="Q41" s="4" t="s">
        <v>21</v>
      </c>
      <c r="R41" s="3" t="s">
        <v>26</v>
      </c>
      <c r="S41" s="4" t="s">
        <v>26</v>
      </c>
      <c r="T41" s="3" t="s">
        <v>26</v>
      </c>
      <c r="U41" s="4" t="s">
        <v>25</v>
      </c>
      <c r="V41" s="3" t="s">
        <v>25</v>
      </c>
      <c r="W41" s="4" t="s">
        <v>26</v>
      </c>
      <c r="X41" s="3" t="s">
        <v>26</v>
      </c>
      <c r="Y41" s="4" t="s">
        <v>24</v>
      </c>
      <c r="Z41" s="3" t="s">
        <v>26</v>
      </c>
      <c r="AA41" t="s">
        <v>84</v>
      </c>
      <c r="AB41" s="68" t="s">
        <v>86</v>
      </c>
      <c r="AC41" t="s">
        <v>85</v>
      </c>
      <c r="AD41" s="68" t="s">
        <v>85</v>
      </c>
      <c r="AE41" t="s">
        <v>84</v>
      </c>
      <c r="AF41" s="68" t="s">
        <v>87</v>
      </c>
      <c r="AG41" t="s">
        <v>86</v>
      </c>
      <c r="AH41" s="68" t="s">
        <v>85</v>
      </c>
      <c r="AI41" t="s">
        <v>87</v>
      </c>
      <c r="AJ41" s="68" t="s">
        <v>86</v>
      </c>
    </row>
    <row r="42" spans="1:36" x14ac:dyDescent="0.25">
      <c r="A42" s="2" t="s">
        <v>3</v>
      </c>
      <c r="B42" s="1" t="str">
        <f>VLOOKUP(C42,Backend!$G$2:$H$10,2,FALSE)</f>
        <v>Medium/Low</v>
      </c>
      <c r="C42" s="75">
        <f t="shared" si="6"/>
        <v>5</v>
      </c>
      <c r="D42" s="72">
        <f>((E42*Backend!$I$2)+(F42*Backend!$I$4)+(G42*Backend!$I$6)+(H42*Backend!$I$8)+(I42*Backend!$I$10))/27</f>
        <v>5.2592592592592595</v>
      </c>
      <c r="E42" s="21">
        <f>COUNTIF($J42:$AJ42,Backend!$H$2)</f>
        <v>3</v>
      </c>
      <c r="F42" s="21">
        <f>COUNTIF($J42:$AJ42,Backend!$H$4)</f>
        <v>5</v>
      </c>
      <c r="G42" s="21">
        <f>COUNTIF($J42:$AJ42,Backend!$H$6)</f>
        <v>7</v>
      </c>
      <c r="H42" s="21">
        <f>COUNTIF($J42:$AJ42,Backend!$H$8)</f>
        <v>6</v>
      </c>
      <c r="I42" s="21">
        <f>COUNTIF($J42:$AJ42,Backend!$H$10)</f>
        <v>3</v>
      </c>
      <c r="J42" s="3" t="s">
        <v>84</v>
      </c>
      <c r="K42" s="4" t="s">
        <v>24</v>
      </c>
      <c r="L42" s="3" t="s">
        <v>26</v>
      </c>
      <c r="M42" s="4" t="s">
        <v>25</v>
      </c>
      <c r="N42" s="3"/>
      <c r="O42" s="4" t="s">
        <v>26</v>
      </c>
      <c r="P42" s="3" t="s">
        <v>21</v>
      </c>
      <c r="Q42" s="4" t="s">
        <v>24</v>
      </c>
      <c r="R42" s="3" t="s">
        <v>25</v>
      </c>
      <c r="S42" s="4" t="s">
        <v>25</v>
      </c>
      <c r="T42" s="3" t="s">
        <v>84</v>
      </c>
      <c r="U42" s="4" t="s">
        <v>84</v>
      </c>
      <c r="V42" s="3"/>
      <c r="W42" s="4" t="s">
        <v>21</v>
      </c>
      <c r="X42" s="3" t="s">
        <v>25</v>
      </c>
      <c r="Y42" s="4" t="s">
        <v>24</v>
      </c>
      <c r="Z42" s="3" t="s">
        <v>21</v>
      </c>
      <c r="AA42" t="s">
        <v>84</v>
      </c>
      <c r="AB42" s="68" t="s">
        <v>87</v>
      </c>
      <c r="AC42" t="s">
        <v>87</v>
      </c>
      <c r="AD42" s="68" t="s">
        <v>87</v>
      </c>
      <c r="AF42" s="68" t="s">
        <v>85</v>
      </c>
      <c r="AG42" t="s">
        <v>86</v>
      </c>
      <c r="AH42" s="68" t="s">
        <v>84</v>
      </c>
      <c r="AI42" t="s">
        <v>87</v>
      </c>
      <c r="AJ42" s="68" t="s">
        <v>86</v>
      </c>
    </row>
    <row r="43" spans="1:36" x14ac:dyDescent="0.25">
      <c r="A43" s="2" t="s">
        <v>82</v>
      </c>
      <c r="B43" s="1" t="str">
        <f>VLOOKUP(C43,Backend!$G$2:$H$10,2,FALSE)</f>
        <v>Medium/Low</v>
      </c>
      <c r="C43" s="75">
        <f t="shared" si="6"/>
        <v>5</v>
      </c>
      <c r="D43" s="72">
        <f>((E43*Backend!$I$2)+(F43*Backend!$I$4)+(G43*Backend!$I$6)+(H43*Backend!$I$8)+(I43*Backend!$I$10))/27</f>
        <v>5.4074074074074074</v>
      </c>
      <c r="E43" s="21">
        <f>COUNTIF($J43:$AJ43,Backend!$H$2)</f>
        <v>1</v>
      </c>
      <c r="F43" s="21">
        <f>COUNTIF($J43:$AJ43,Backend!$H$4)</f>
        <v>8</v>
      </c>
      <c r="G43" s="21">
        <f>COUNTIF($J43:$AJ43,Backend!$H$6)</f>
        <v>5</v>
      </c>
      <c r="H43" s="21">
        <f>COUNTIF($J43:$AJ43,Backend!$H$8)</f>
        <v>9</v>
      </c>
      <c r="I43" s="21">
        <f>COUNTIF($J43:$AJ43,Backend!$H$10)</f>
        <v>3</v>
      </c>
      <c r="J43" s="3" t="s">
        <v>84</v>
      </c>
      <c r="K43" s="4" t="s">
        <v>24</v>
      </c>
      <c r="L43" s="3" t="s">
        <v>26</v>
      </c>
      <c r="M43" s="4" t="s">
        <v>84</v>
      </c>
      <c r="N43" s="3" t="s">
        <v>25</v>
      </c>
      <c r="O43" s="4" t="s">
        <v>26</v>
      </c>
      <c r="P43" s="3" t="s">
        <v>25</v>
      </c>
      <c r="Q43" s="4" t="s">
        <v>84</v>
      </c>
      <c r="R43" s="3" t="s">
        <v>25</v>
      </c>
      <c r="S43" s="4" t="s">
        <v>25</v>
      </c>
      <c r="T43" s="3" t="s">
        <v>21</v>
      </c>
      <c r="U43" s="4" t="s">
        <v>21</v>
      </c>
      <c r="V43" s="3" t="s">
        <v>21</v>
      </c>
      <c r="W43" s="4" t="s">
        <v>25</v>
      </c>
      <c r="X43" s="3" t="s">
        <v>25</v>
      </c>
      <c r="Y43" s="4" t="s">
        <v>84</v>
      </c>
      <c r="Z43" s="3" t="s">
        <v>25</v>
      </c>
      <c r="AB43" s="68" t="s">
        <v>86</v>
      </c>
      <c r="AC43" t="s">
        <v>86</v>
      </c>
      <c r="AD43" s="68" t="s">
        <v>84</v>
      </c>
      <c r="AE43" t="s">
        <v>84</v>
      </c>
      <c r="AF43" s="68" t="s">
        <v>85</v>
      </c>
      <c r="AG43" t="s">
        <v>87</v>
      </c>
      <c r="AH43" s="68" t="s">
        <v>84</v>
      </c>
      <c r="AI43" t="s">
        <v>87</v>
      </c>
      <c r="AJ43" s="68" t="s">
        <v>84</v>
      </c>
    </row>
    <row r="44" spans="1:36" x14ac:dyDescent="0.25">
      <c r="A44" s="2" t="s">
        <v>5</v>
      </c>
      <c r="B44" s="1" t="str">
        <f>VLOOKUP(C44,Backend!$G$2:$H$10,2,FALSE)</f>
        <v>Medium/Low</v>
      </c>
      <c r="C44" s="75">
        <f t="shared" si="6"/>
        <v>5</v>
      </c>
      <c r="D44" s="72">
        <f>((E44*Backend!$I$2)+(F44*Backend!$I$4)+(G44*Backend!$I$6)+(H44*Backend!$I$8)+(I44*Backend!$I$10))/27</f>
        <v>4.7407407407407405</v>
      </c>
      <c r="E44" s="21">
        <f>COUNTIF($J44:$AJ44,Backend!$H$2)</f>
        <v>1</v>
      </c>
      <c r="F44" s="21">
        <f>COUNTIF($J44:$AJ44,Backend!$H$4)</f>
        <v>6</v>
      </c>
      <c r="G44" s="21">
        <f>COUNTIF($J44:$AJ44,Backend!$H$6)</f>
        <v>5</v>
      </c>
      <c r="H44" s="21">
        <f>COUNTIF($J44:$AJ44,Backend!$H$8)</f>
        <v>5</v>
      </c>
      <c r="I44" s="21">
        <f>COUNTIF($J44:$AJ44,Backend!$H$10)</f>
        <v>10</v>
      </c>
      <c r="J44" s="3" t="s">
        <v>84</v>
      </c>
      <c r="K44" s="4" t="s">
        <v>24</v>
      </c>
      <c r="L44" s="3" t="s">
        <v>21</v>
      </c>
      <c r="M44" s="4" t="s">
        <v>84</v>
      </c>
      <c r="N44" s="3" t="s">
        <v>26</v>
      </c>
      <c r="O44" s="4" t="s">
        <v>26</v>
      </c>
      <c r="P44" s="3" t="s">
        <v>26</v>
      </c>
      <c r="Q44" s="4" t="s">
        <v>26</v>
      </c>
      <c r="R44" s="3" t="s">
        <v>26</v>
      </c>
      <c r="S44" s="4" t="s">
        <v>84</v>
      </c>
      <c r="T44" s="3" t="s">
        <v>26</v>
      </c>
      <c r="U44" s="4" t="s">
        <v>25</v>
      </c>
      <c r="V44" s="3" t="s">
        <v>25</v>
      </c>
      <c r="W44" s="4" t="s">
        <v>25</v>
      </c>
      <c r="X44" s="3" t="s">
        <v>26</v>
      </c>
      <c r="Y44" s="4" t="s">
        <v>84</v>
      </c>
      <c r="Z44" s="3" t="s">
        <v>26</v>
      </c>
      <c r="AA44" t="s">
        <v>84</v>
      </c>
      <c r="AB44" s="68" t="s">
        <v>84</v>
      </c>
      <c r="AC44" t="s">
        <v>85</v>
      </c>
      <c r="AD44" s="68" t="s">
        <v>85</v>
      </c>
      <c r="AE44" t="s">
        <v>87</v>
      </c>
      <c r="AF44" s="68" t="s">
        <v>87</v>
      </c>
      <c r="AG44" t="s">
        <v>86</v>
      </c>
      <c r="AH44" s="68" t="s">
        <v>86</v>
      </c>
      <c r="AI44" t="s">
        <v>87</v>
      </c>
      <c r="AJ44" s="68" t="s">
        <v>87</v>
      </c>
    </row>
    <row r="45" spans="1:36" x14ac:dyDescent="0.25">
      <c r="A45" s="2" t="s">
        <v>6</v>
      </c>
      <c r="B45" s="1" t="str">
        <f>VLOOKUP(C45,Backend!$G$2:$H$10,2,FALSE)</f>
        <v>High/Medium</v>
      </c>
      <c r="C45" s="75">
        <f t="shared" si="6"/>
        <v>7</v>
      </c>
      <c r="D45" s="72">
        <f>((E45*Backend!$I$2)+(F45*Backend!$I$4)+(G45*Backend!$I$6)+(H45*Backend!$I$8)+(I45*Backend!$I$10))/27</f>
        <v>6.8148148148148149</v>
      </c>
      <c r="E45" s="21">
        <f>COUNTIF($J45:$AJ45,Backend!$H$2)</f>
        <v>4</v>
      </c>
      <c r="F45" s="21">
        <f>COUNTIF($J45:$AJ45,Backend!$H$4)</f>
        <v>11</v>
      </c>
      <c r="G45" s="21">
        <f>COUNTIF($J45:$AJ45,Backend!$H$6)</f>
        <v>8</v>
      </c>
      <c r="H45" s="21">
        <f>COUNTIF($J45:$AJ45,Backend!$H$8)</f>
        <v>2</v>
      </c>
      <c r="I45" s="21">
        <f>COUNTIF($J45:$AJ45,Backend!$H$10)</f>
        <v>0</v>
      </c>
      <c r="J45" s="3" t="s">
        <v>84</v>
      </c>
      <c r="K45" s="4" t="s">
        <v>24</v>
      </c>
      <c r="L45" s="3" t="s">
        <v>21</v>
      </c>
      <c r="M45" s="4" t="s">
        <v>24</v>
      </c>
      <c r="N45" s="3"/>
      <c r="O45" s="4" t="s">
        <v>84</v>
      </c>
      <c r="P45" s="3" t="s">
        <v>21</v>
      </c>
      <c r="Q45" s="4" t="s">
        <v>84</v>
      </c>
      <c r="R45" s="3" t="s">
        <v>21</v>
      </c>
      <c r="S45" s="4" t="s">
        <v>25</v>
      </c>
      <c r="T45" s="3" t="s">
        <v>84</v>
      </c>
      <c r="U45" s="4" t="s">
        <v>84</v>
      </c>
      <c r="V45" s="3" t="s">
        <v>24</v>
      </c>
      <c r="W45" s="4" t="s">
        <v>84</v>
      </c>
      <c r="X45" s="3" t="s">
        <v>21</v>
      </c>
      <c r="Y45" s="4" t="s">
        <v>21</v>
      </c>
      <c r="Z45" s="3" t="s">
        <v>84</v>
      </c>
      <c r="AA45" t="s">
        <v>84</v>
      </c>
      <c r="AB45" s="68" t="s">
        <v>84</v>
      </c>
      <c r="AC45" t="s">
        <v>86</v>
      </c>
      <c r="AD45" s="68" t="s">
        <v>87</v>
      </c>
      <c r="AE45" t="s">
        <v>87</v>
      </c>
      <c r="AF45" s="68" t="s">
        <v>84</v>
      </c>
      <c r="AG45" t="s">
        <v>87</v>
      </c>
      <c r="AH45" s="68" t="s">
        <v>88</v>
      </c>
      <c r="AJ45" s="68" t="s">
        <v>84</v>
      </c>
    </row>
    <row r="46" spans="1:36" x14ac:dyDescent="0.25">
      <c r="A46" s="2" t="s">
        <v>7</v>
      </c>
      <c r="B46" s="1" t="str">
        <f>VLOOKUP(C46,Backend!$G$2:$H$10,2,FALSE)</f>
        <v>Medium/Low</v>
      </c>
      <c r="C46" s="75">
        <f t="shared" si="6"/>
        <v>5</v>
      </c>
      <c r="D46" s="72">
        <f>((E46*Backend!$I$2)+(F46*Backend!$I$4)+(G46*Backend!$I$6)+(H46*Backend!$I$8)+(I46*Backend!$I$10))/27</f>
        <v>4.5925925925925926</v>
      </c>
      <c r="E46" s="21">
        <f>COUNTIF($J46:$AJ46,Backend!$H$2)</f>
        <v>1</v>
      </c>
      <c r="F46" s="21">
        <f>COUNTIF($J46:$AJ46,Backend!$H$4)</f>
        <v>4</v>
      </c>
      <c r="G46" s="21">
        <f>COUNTIF($J46:$AJ46,Backend!$H$6)</f>
        <v>7</v>
      </c>
      <c r="H46" s="21">
        <f>COUNTIF($J46:$AJ46,Backend!$H$8)</f>
        <v>5</v>
      </c>
      <c r="I46" s="21">
        <f>COUNTIF($J46:$AJ46,Backend!$H$10)</f>
        <v>10</v>
      </c>
      <c r="J46" s="3" t="s">
        <v>21</v>
      </c>
      <c r="K46" s="4" t="s">
        <v>21</v>
      </c>
      <c r="L46" s="3" t="s">
        <v>25</v>
      </c>
      <c r="M46" s="4" t="s">
        <v>21</v>
      </c>
      <c r="N46" s="3" t="s">
        <v>26</v>
      </c>
      <c r="O46" s="4" t="s">
        <v>26</v>
      </c>
      <c r="P46" s="3" t="s">
        <v>26</v>
      </c>
      <c r="Q46" s="4" t="s">
        <v>25</v>
      </c>
      <c r="R46" s="3" t="s">
        <v>26</v>
      </c>
      <c r="S46" s="4" t="s">
        <v>26</v>
      </c>
      <c r="T46" s="3" t="s">
        <v>26</v>
      </c>
      <c r="U46" s="4" t="s">
        <v>84</v>
      </c>
      <c r="V46" s="3" t="s">
        <v>26</v>
      </c>
      <c r="W46" s="4" t="s">
        <v>21</v>
      </c>
      <c r="X46" s="3" t="s">
        <v>26</v>
      </c>
      <c r="Y46" s="4" t="s">
        <v>84</v>
      </c>
      <c r="Z46" s="3" t="s">
        <v>26</v>
      </c>
      <c r="AA46" t="s">
        <v>84</v>
      </c>
      <c r="AB46" s="68" t="s">
        <v>84</v>
      </c>
      <c r="AC46" t="s">
        <v>85</v>
      </c>
      <c r="AD46" s="68" t="s">
        <v>86</v>
      </c>
      <c r="AE46" t="s">
        <v>88</v>
      </c>
      <c r="AF46" s="68" t="s">
        <v>87</v>
      </c>
      <c r="AG46" t="s">
        <v>87</v>
      </c>
      <c r="AH46" s="68" t="s">
        <v>86</v>
      </c>
      <c r="AI46" t="s">
        <v>86</v>
      </c>
      <c r="AJ46" s="68" t="s">
        <v>87</v>
      </c>
    </row>
    <row r="47" spans="1:36" x14ac:dyDescent="0.25">
      <c r="A47" s="2" t="s">
        <v>8</v>
      </c>
      <c r="B47" s="1" t="str">
        <f>VLOOKUP(C47,Backend!$G$2:$H$10,2,FALSE)</f>
        <v>Medium</v>
      </c>
      <c r="C47" s="75">
        <f t="shared" si="6"/>
        <v>6</v>
      </c>
      <c r="D47" s="72">
        <f>((E47*Backend!$I$2)+(F47*Backend!$I$4)+(G47*Backend!$I$6)+(H47*Backend!$I$8)+(I47*Backend!$I$10))/27</f>
        <v>5.7777777777777777</v>
      </c>
      <c r="E47" s="21">
        <f>COUNTIF($J47:$AJ47,Backend!$H$2)</f>
        <v>2</v>
      </c>
      <c r="F47" s="21">
        <f>COUNTIF($J47:$AJ47,Backend!$H$4)</f>
        <v>6</v>
      </c>
      <c r="G47" s="21">
        <f>COUNTIF($J47:$AJ47,Backend!$H$6)</f>
        <v>9</v>
      </c>
      <c r="H47" s="21">
        <f>COUNTIF($J47:$AJ47,Backend!$H$8)</f>
        <v>7</v>
      </c>
      <c r="I47" s="21">
        <f>COUNTIF($J47:$AJ47,Backend!$H$10)</f>
        <v>3</v>
      </c>
      <c r="J47" s="3" t="s">
        <v>84</v>
      </c>
      <c r="K47" s="4" t="s">
        <v>21</v>
      </c>
      <c r="L47" s="3" t="s">
        <v>84</v>
      </c>
      <c r="M47" s="4" t="s">
        <v>25</v>
      </c>
      <c r="N47" s="3" t="s">
        <v>84</v>
      </c>
      <c r="O47" s="4" t="s">
        <v>26</v>
      </c>
      <c r="P47" s="3" t="s">
        <v>21</v>
      </c>
      <c r="Q47" s="4" t="s">
        <v>25</v>
      </c>
      <c r="R47" s="3" t="s">
        <v>21</v>
      </c>
      <c r="S47" s="4" t="s">
        <v>84</v>
      </c>
      <c r="T47" s="3" t="s">
        <v>21</v>
      </c>
      <c r="U47" s="4" t="s">
        <v>26</v>
      </c>
      <c r="V47" s="3" t="s">
        <v>25</v>
      </c>
      <c r="W47" s="4" t="s">
        <v>21</v>
      </c>
      <c r="X47" s="3" t="s">
        <v>25</v>
      </c>
      <c r="Y47" s="4" t="s">
        <v>24</v>
      </c>
      <c r="Z47" s="3" t="s">
        <v>21</v>
      </c>
      <c r="AA47" t="s">
        <v>87</v>
      </c>
      <c r="AB47" s="68" t="s">
        <v>87</v>
      </c>
      <c r="AC47" t="s">
        <v>85</v>
      </c>
      <c r="AD47" s="68" t="s">
        <v>86</v>
      </c>
      <c r="AE47" t="s">
        <v>88</v>
      </c>
      <c r="AF47" s="68" t="s">
        <v>87</v>
      </c>
      <c r="AG47" t="s">
        <v>84</v>
      </c>
      <c r="AH47" s="68" t="s">
        <v>86</v>
      </c>
      <c r="AI47" t="s">
        <v>86</v>
      </c>
      <c r="AJ47" s="68" t="s">
        <v>84</v>
      </c>
    </row>
    <row r="48" spans="1:36" x14ac:dyDescent="0.25">
      <c r="A48" s="2" t="s">
        <v>9</v>
      </c>
      <c r="B48" s="1" t="str">
        <f>VLOOKUP(C48,Backend!$G$2:$H$10,2,FALSE)</f>
        <v>High/Medium</v>
      </c>
      <c r="C48" s="75">
        <f t="shared" si="6"/>
        <v>7</v>
      </c>
      <c r="D48" s="72">
        <f>((E48*Backend!$I$2)+(F48*Backend!$I$4)+(G48*Backend!$I$6)+(H48*Backend!$I$8)+(I48*Backend!$I$10))/27</f>
        <v>6.5925925925925926</v>
      </c>
      <c r="E48" s="21">
        <f>COUNTIF($J48:$AJ48,Backend!$H$2)</f>
        <v>0</v>
      </c>
      <c r="F48" s="21">
        <f>COUNTIF($J48:$AJ48,Backend!$H$4)</f>
        <v>12</v>
      </c>
      <c r="G48" s="21">
        <f>COUNTIF($J48:$AJ48,Backend!$H$6)</f>
        <v>11</v>
      </c>
      <c r="H48" s="21">
        <f>COUNTIF($J48:$AJ48,Backend!$H$8)</f>
        <v>4</v>
      </c>
      <c r="I48" s="21">
        <f>COUNTIF($J48:$AJ48,Backend!$H$10)</f>
        <v>0</v>
      </c>
      <c r="J48" s="3" t="s">
        <v>84</v>
      </c>
      <c r="K48" s="4" t="s">
        <v>21</v>
      </c>
      <c r="L48" s="3" t="s">
        <v>84</v>
      </c>
      <c r="M48" s="4" t="s">
        <v>25</v>
      </c>
      <c r="N48" s="3" t="s">
        <v>84</v>
      </c>
      <c r="O48" s="4" t="s">
        <v>84</v>
      </c>
      <c r="P48" s="3" t="s">
        <v>84</v>
      </c>
      <c r="Q48" s="4" t="s">
        <v>21</v>
      </c>
      <c r="R48" s="3" t="s">
        <v>84</v>
      </c>
      <c r="S48" s="4" t="s">
        <v>84</v>
      </c>
      <c r="T48" s="3" t="s">
        <v>84</v>
      </c>
      <c r="U48" s="4" t="s">
        <v>25</v>
      </c>
      <c r="V48" s="3" t="s">
        <v>21</v>
      </c>
      <c r="W48" s="4" t="s">
        <v>84</v>
      </c>
      <c r="X48" s="3" t="s">
        <v>21</v>
      </c>
      <c r="Y48" s="4" t="s">
        <v>21</v>
      </c>
      <c r="Z48" s="3" t="s">
        <v>21</v>
      </c>
      <c r="AA48" t="s">
        <v>87</v>
      </c>
      <c r="AB48" s="68" t="s">
        <v>87</v>
      </c>
      <c r="AC48" t="s">
        <v>86</v>
      </c>
      <c r="AD48" s="68" t="s">
        <v>87</v>
      </c>
      <c r="AE48" t="s">
        <v>87</v>
      </c>
      <c r="AF48" s="68" t="s">
        <v>84</v>
      </c>
      <c r="AG48" t="s">
        <v>84</v>
      </c>
      <c r="AH48" s="68" t="s">
        <v>86</v>
      </c>
      <c r="AI48" t="s">
        <v>87</v>
      </c>
      <c r="AJ48" s="68" t="s">
        <v>84</v>
      </c>
    </row>
    <row r="49" spans="1:36" x14ac:dyDescent="0.25">
      <c r="A49" s="2" t="s">
        <v>10</v>
      </c>
      <c r="B49" s="1" t="str">
        <f>VLOOKUP(C49,Backend!$G$2:$H$10,2,FALSE)</f>
        <v>Medium</v>
      </c>
      <c r="C49" s="75">
        <f t="shared" si="6"/>
        <v>6</v>
      </c>
      <c r="D49" s="72">
        <f>((E49*Backend!$I$2)+(F49*Backend!$I$4)+(G49*Backend!$I$6)+(H49*Backend!$I$8)+(I49*Backend!$I$10))/27</f>
        <v>6.1481481481481479</v>
      </c>
      <c r="E49" s="21">
        <f>COUNTIF($J49:$AJ49,Backend!$H$2)</f>
        <v>0</v>
      </c>
      <c r="F49" s="21">
        <f>COUNTIF($J49:$AJ49,Backend!$H$4)</f>
        <v>9</v>
      </c>
      <c r="G49" s="21">
        <f>COUNTIF($J49:$AJ49,Backend!$H$6)</f>
        <v>12</v>
      </c>
      <c r="H49" s="21">
        <f>COUNTIF($J49:$AJ49,Backend!$H$8)</f>
        <v>5</v>
      </c>
      <c r="I49" s="21">
        <f>COUNTIF($J49:$AJ49,Backend!$H$10)</f>
        <v>1</v>
      </c>
      <c r="J49" s="3" t="s">
        <v>84</v>
      </c>
      <c r="K49" s="4" t="s">
        <v>21</v>
      </c>
      <c r="L49" s="3" t="s">
        <v>84</v>
      </c>
      <c r="M49" s="4" t="s">
        <v>25</v>
      </c>
      <c r="N49" s="3" t="s">
        <v>84</v>
      </c>
      <c r="O49" s="4" t="s">
        <v>21</v>
      </c>
      <c r="P49" s="3" t="s">
        <v>21</v>
      </c>
      <c r="Q49" s="4" t="s">
        <v>25</v>
      </c>
      <c r="R49" s="3" t="s">
        <v>21</v>
      </c>
      <c r="S49" s="4" t="s">
        <v>84</v>
      </c>
      <c r="T49" s="3" t="s">
        <v>84</v>
      </c>
      <c r="U49" s="4" t="s">
        <v>26</v>
      </c>
      <c r="V49" s="3" t="s">
        <v>21</v>
      </c>
      <c r="W49" s="4" t="s">
        <v>84</v>
      </c>
      <c r="X49" s="3" t="s">
        <v>21</v>
      </c>
      <c r="Y49" s="4" t="s">
        <v>25</v>
      </c>
      <c r="Z49" s="3" t="s">
        <v>21</v>
      </c>
      <c r="AA49" t="s">
        <v>87</v>
      </c>
      <c r="AB49" s="68" t="s">
        <v>84</v>
      </c>
      <c r="AC49" t="s">
        <v>86</v>
      </c>
      <c r="AD49" s="68" t="s">
        <v>87</v>
      </c>
      <c r="AE49" t="s">
        <v>87</v>
      </c>
      <c r="AF49" s="68" t="s">
        <v>87</v>
      </c>
      <c r="AG49" t="s">
        <v>84</v>
      </c>
      <c r="AH49" s="68" t="s">
        <v>87</v>
      </c>
      <c r="AI49" t="s">
        <v>86</v>
      </c>
      <c r="AJ49" s="68" t="s">
        <v>84</v>
      </c>
    </row>
    <row r="50" spans="1:36" x14ac:dyDescent="0.25">
      <c r="A50" s="2" t="s">
        <v>11</v>
      </c>
      <c r="B50" s="1" t="str">
        <f>VLOOKUP(C50,Backend!$G$2:$H$10,2,FALSE)</f>
        <v>High/Medium</v>
      </c>
      <c r="C50" s="75">
        <f t="shared" si="6"/>
        <v>7</v>
      </c>
      <c r="D50" s="72">
        <f>((E50*Backend!$I$2)+(F50*Backend!$I$4)+(G50*Backend!$I$6)+(H50*Backend!$I$8)+(I50*Backend!$I$10))/27</f>
        <v>7.0370370370370372</v>
      </c>
      <c r="E50" s="21">
        <f>COUNTIF($J50:$AJ50,Backend!$H$2)</f>
        <v>4</v>
      </c>
      <c r="F50" s="21">
        <f>COUNTIF($J50:$AJ50,Backend!$H$4)</f>
        <v>12</v>
      </c>
      <c r="G50" s="21">
        <f>COUNTIF($J50:$AJ50,Backend!$H$6)</f>
        <v>8</v>
      </c>
      <c r="H50" s="21">
        <f>COUNTIF($J50:$AJ50,Backend!$H$8)</f>
        <v>1</v>
      </c>
      <c r="I50" s="21">
        <f>COUNTIF($J50:$AJ50,Backend!$H$10)</f>
        <v>1</v>
      </c>
      <c r="J50" s="3" t="s">
        <v>84</v>
      </c>
      <c r="K50" s="4" t="s">
        <v>21</v>
      </c>
      <c r="L50" s="3" t="s">
        <v>84</v>
      </c>
      <c r="M50" s="4" t="s">
        <v>21</v>
      </c>
      <c r="N50" s="3"/>
      <c r="O50" s="4" t="s">
        <v>25</v>
      </c>
      <c r="P50" s="3" t="s">
        <v>21</v>
      </c>
      <c r="Q50" s="4" t="s">
        <v>21</v>
      </c>
      <c r="R50" s="3" t="s">
        <v>84</v>
      </c>
      <c r="S50" s="4" t="s">
        <v>24</v>
      </c>
      <c r="T50" s="3" t="s">
        <v>24</v>
      </c>
      <c r="U50" s="4" t="s">
        <v>84</v>
      </c>
      <c r="V50" s="3" t="s">
        <v>84</v>
      </c>
      <c r="W50" s="4" t="s">
        <v>24</v>
      </c>
      <c r="X50" s="3" t="s">
        <v>84</v>
      </c>
      <c r="Y50" s="4" t="s">
        <v>21</v>
      </c>
      <c r="Z50" s="3" t="s">
        <v>21</v>
      </c>
      <c r="AA50" t="s">
        <v>87</v>
      </c>
      <c r="AB50" s="68" t="s">
        <v>84</v>
      </c>
      <c r="AC50" t="s">
        <v>85</v>
      </c>
      <c r="AD50" s="68" t="s">
        <v>84</v>
      </c>
      <c r="AE50" t="s">
        <v>84</v>
      </c>
      <c r="AF50" s="68" t="s">
        <v>84</v>
      </c>
      <c r="AG50" t="s">
        <v>88</v>
      </c>
      <c r="AH50" s="68" t="s">
        <v>87</v>
      </c>
      <c r="AI50" t="s">
        <v>84</v>
      </c>
      <c r="AJ50" s="68" t="s">
        <v>84</v>
      </c>
    </row>
    <row r="51" spans="1:36" x14ac:dyDescent="0.25">
      <c r="A51" s="2" t="s">
        <v>12</v>
      </c>
      <c r="B51" s="1" t="str">
        <f>VLOOKUP(C51,Backend!$G$2:$H$10,2,FALSE)</f>
        <v>High/Medium</v>
      </c>
      <c r="C51" s="75">
        <f t="shared" si="6"/>
        <v>7</v>
      </c>
      <c r="D51" s="72">
        <f>((E51*Backend!$I$2)+(F51*Backend!$I$4)+(G51*Backend!$I$6)+(H51*Backend!$I$8)+(I51*Backend!$I$10))/27</f>
        <v>6.5185185185185182</v>
      </c>
      <c r="E51" s="21">
        <f>COUNTIF($J51:$AJ51,Backend!$H$2)</f>
        <v>2</v>
      </c>
      <c r="F51" s="21">
        <f>COUNTIF($J51:$AJ51,Backend!$H$4)</f>
        <v>9</v>
      </c>
      <c r="G51" s="21">
        <f>COUNTIF($J51:$AJ51,Backend!$H$6)</f>
        <v>12</v>
      </c>
      <c r="H51" s="21">
        <f>COUNTIF($J51:$AJ51,Backend!$H$8)</f>
        <v>3</v>
      </c>
      <c r="I51" s="21">
        <f>COUNTIF($J51:$AJ51,Backend!$H$10)</f>
        <v>0</v>
      </c>
      <c r="J51" s="3" t="s">
        <v>84</v>
      </c>
      <c r="K51" s="4" t="s">
        <v>21</v>
      </c>
      <c r="L51" s="3" t="s">
        <v>84</v>
      </c>
      <c r="M51" s="4" t="s">
        <v>25</v>
      </c>
      <c r="N51" s="3"/>
      <c r="O51" s="4" t="s">
        <v>21</v>
      </c>
      <c r="P51" s="3" t="s">
        <v>21</v>
      </c>
      <c r="Q51" s="4" t="s">
        <v>21</v>
      </c>
      <c r="R51" s="3" t="s">
        <v>84</v>
      </c>
      <c r="S51" s="4" t="s">
        <v>24</v>
      </c>
      <c r="T51" s="3" t="s">
        <v>21</v>
      </c>
      <c r="U51" s="4" t="s">
        <v>21</v>
      </c>
      <c r="V51" s="3" t="s">
        <v>84</v>
      </c>
      <c r="W51" s="4" t="s">
        <v>21</v>
      </c>
      <c r="X51" s="3" t="s">
        <v>25</v>
      </c>
      <c r="Y51" s="4" t="s">
        <v>84</v>
      </c>
      <c r="Z51" s="3" t="s">
        <v>21</v>
      </c>
      <c r="AA51" t="s">
        <v>87</v>
      </c>
      <c r="AB51" s="68" t="s">
        <v>87</v>
      </c>
      <c r="AC51" t="s">
        <v>86</v>
      </c>
      <c r="AD51" s="68" t="s">
        <v>87</v>
      </c>
      <c r="AE51" t="s">
        <v>88</v>
      </c>
      <c r="AF51" s="68" t="s">
        <v>84</v>
      </c>
      <c r="AG51" t="s">
        <v>84</v>
      </c>
      <c r="AH51" s="68" t="s">
        <v>87</v>
      </c>
      <c r="AI51" t="s">
        <v>84</v>
      </c>
      <c r="AJ51" s="68" t="s">
        <v>84</v>
      </c>
    </row>
    <row r="52" spans="1:36" x14ac:dyDescent="0.25">
      <c r="A52" s="2" t="s">
        <v>13</v>
      </c>
      <c r="B52" s="1" t="str">
        <f>VLOOKUP(C52,Backend!$G$2:$H$10,2,FALSE)</f>
        <v>High/Medium</v>
      </c>
      <c r="C52" s="75">
        <f t="shared" si="6"/>
        <v>7</v>
      </c>
      <c r="D52" s="72">
        <f>((E52*Backend!$I$2)+(F52*Backend!$I$4)+(G52*Backend!$I$6)+(H52*Backend!$I$8)+(I52*Backend!$I$10))/27</f>
        <v>7.333333333333333</v>
      </c>
      <c r="E52" s="21">
        <f>COUNTIF($J52:$AJ52,Backend!$H$2)</f>
        <v>2</v>
      </c>
      <c r="F52" s="21">
        <f>COUNTIF($J52:$AJ52,Backend!$H$4)</f>
        <v>16</v>
      </c>
      <c r="G52" s="21">
        <f>COUNTIF($J52:$AJ52,Backend!$H$6)</f>
        <v>7</v>
      </c>
      <c r="H52" s="21">
        <f>COUNTIF($J52:$AJ52,Backend!$H$8)</f>
        <v>2</v>
      </c>
      <c r="I52" s="21">
        <f>COUNTIF($J52:$AJ52,Backend!$H$10)</f>
        <v>0</v>
      </c>
      <c r="J52" s="3" t="s">
        <v>84</v>
      </c>
      <c r="K52" s="4" t="s">
        <v>84</v>
      </c>
      <c r="L52" s="3" t="s">
        <v>84</v>
      </c>
      <c r="M52" s="4" t="s">
        <v>21</v>
      </c>
      <c r="N52" s="3" t="s">
        <v>24</v>
      </c>
      <c r="O52" s="4" t="s">
        <v>25</v>
      </c>
      <c r="P52" s="3" t="s">
        <v>21</v>
      </c>
      <c r="Q52" s="4" t="s">
        <v>84</v>
      </c>
      <c r="R52" s="3" t="s">
        <v>84</v>
      </c>
      <c r="S52" s="4" t="s">
        <v>24</v>
      </c>
      <c r="T52" s="3" t="s">
        <v>84</v>
      </c>
      <c r="U52" s="4" t="s">
        <v>84</v>
      </c>
      <c r="V52" s="3" t="s">
        <v>21</v>
      </c>
      <c r="W52" s="4" t="s">
        <v>84</v>
      </c>
      <c r="X52" s="3" t="s">
        <v>21</v>
      </c>
      <c r="Y52" s="4" t="s">
        <v>84</v>
      </c>
      <c r="Z52" s="3" t="s">
        <v>21</v>
      </c>
      <c r="AA52" t="s">
        <v>84</v>
      </c>
      <c r="AB52" s="68" t="s">
        <v>84</v>
      </c>
      <c r="AC52" t="s">
        <v>86</v>
      </c>
      <c r="AD52" s="68" t="s">
        <v>87</v>
      </c>
      <c r="AE52" t="s">
        <v>84</v>
      </c>
      <c r="AF52" s="68" t="s">
        <v>84</v>
      </c>
      <c r="AG52" t="s">
        <v>84</v>
      </c>
      <c r="AH52" s="68" t="s">
        <v>84</v>
      </c>
      <c r="AI52" t="s">
        <v>87</v>
      </c>
      <c r="AJ52" s="68" t="s">
        <v>84</v>
      </c>
    </row>
    <row r="53" spans="1:36" x14ac:dyDescent="0.25">
      <c r="A53" s="2" t="s">
        <v>70</v>
      </c>
      <c r="B53" s="1" t="str">
        <f>VLOOKUP(C53,Backend!$G$2:$H$10,2,FALSE)</f>
        <v>High/Medium</v>
      </c>
      <c r="C53" s="75">
        <f t="shared" si="6"/>
        <v>7</v>
      </c>
      <c r="D53" s="72">
        <f>((E53*Backend!$I$2)+(F53*Backend!$I$4)+(G53*Backend!$I$6)+(H53*Backend!$I$8)+(I53*Backend!$I$10))/27</f>
        <v>6.8148148148148149</v>
      </c>
      <c r="E53" s="21">
        <f>COUNTIF($J53:$AJ53,Backend!$H$2)</f>
        <v>4</v>
      </c>
      <c r="F53" s="21">
        <f>COUNTIF($J53:$AJ53,Backend!$H$4)</f>
        <v>11</v>
      </c>
      <c r="G53" s="21">
        <f>COUNTIF($J53:$AJ53,Backend!$H$6)</f>
        <v>8</v>
      </c>
      <c r="H53" s="21">
        <f>COUNTIF($J53:$AJ53,Backend!$H$8)</f>
        <v>2</v>
      </c>
      <c r="I53" s="21">
        <f>COUNTIF($J53:$AJ53,Backend!$H$10)</f>
        <v>0</v>
      </c>
      <c r="J53" s="3" t="s">
        <v>84</v>
      </c>
      <c r="K53" s="4" t="s">
        <v>21</v>
      </c>
      <c r="L53" s="3" t="s">
        <v>84</v>
      </c>
      <c r="M53" s="4" t="s">
        <v>21</v>
      </c>
      <c r="N53" s="3"/>
      <c r="O53" s="4" t="s">
        <v>84</v>
      </c>
      <c r="P53" s="3" t="s">
        <v>21</v>
      </c>
      <c r="Q53" s="4" t="s">
        <v>84</v>
      </c>
      <c r="R53" s="3" t="s">
        <v>84</v>
      </c>
      <c r="S53" s="4" t="s">
        <v>24</v>
      </c>
      <c r="T53" s="3" t="s">
        <v>24</v>
      </c>
      <c r="U53" s="4" t="s">
        <v>24</v>
      </c>
      <c r="V53" s="3" t="s">
        <v>84</v>
      </c>
      <c r="W53" s="4" t="s">
        <v>24</v>
      </c>
      <c r="X53" s="3" t="s">
        <v>21</v>
      </c>
      <c r="Y53" s="4" t="s">
        <v>25</v>
      </c>
      <c r="Z53" s="3" t="s">
        <v>21</v>
      </c>
      <c r="AA53" t="s">
        <v>84</v>
      </c>
      <c r="AB53" s="68" t="s">
        <v>87</v>
      </c>
      <c r="AD53" s="68" t="s">
        <v>84</v>
      </c>
      <c r="AE53" t="s">
        <v>86</v>
      </c>
      <c r="AF53" s="68" t="s">
        <v>84</v>
      </c>
      <c r="AG53" t="s">
        <v>84</v>
      </c>
      <c r="AH53" s="68" t="s">
        <v>87</v>
      </c>
      <c r="AI53" t="s">
        <v>87</v>
      </c>
      <c r="AJ53" s="68" t="s">
        <v>84</v>
      </c>
    </row>
    <row r="54" spans="1:36" x14ac:dyDescent="0.25">
      <c r="A54" s="2" t="s">
        <v>15</v>
      </c>
      <c r="B54" s="1" t="str">
        <f>VLOOKUP(C54,Backend!$G$2:$H$10,2,FALSE)</f>
        <v>High/Medium</v>
      </c>
      <c r="C54" s="75">
        <f t="shared" si="6"/>
        <v>7</v>
      </c>
      <c r="D54" s="72">
        <f>((E54*Backend!$I$2)+(F54*Backend!$I$4)+(G54*Backend!$I$6)+(H54*Backend!$I$8)+(I54*Backend!$I$10))/27</f>
        <v>6.7407407407407405</v>
      </c>
      <c r="E54" s="21">
        <f>COUNTIF($J54:$AJ54,Backend!$H$2)</f>
        <v>3</v>
      </c>
      <c r="F54" s="21">
        <f>COUNTIF($J54:$AJ54,Backend!$H$4)</f>
        <v>10</v>
      </c>
      <c r="G54" s="21">
        <f>COUNTIF($J54:$AJ54,Backend!$H$6)</f>
        <v>10</v>
      </c>
      <c r="H54" s="21">
        <f>COUNTIF($J54:$AJ54,Backend!$H$8)</f>
        <v>3</v>
      </c>
      <c r="I54" s="21">
        <f>COUNTIF($J54:$AJ54,Backend!$H$10)</f>
        <v>0</v>
      </c>
      <c r="J54" s="3" t="s">
        <v>84</v>
      </c>
      <c r="K54" s="4" t="s">
        <v>21</v>
      </c>
      <c r="L54" s="3" t="s">
        <v>84</v>
      </c>
      <c r="M54" s="4" t="s">
        <v>21</v>
      </c>
      <c r="N54" s="3"/>
      <c r="O54" s="4" t="s">
        <v>25</v>
      </c>
      <c r="P54" s="3" t="s">
        <v>21</v>
      </c>
      <c r="Q54" s="4" t="s">
        <v>84</v>
      </c>
      <c r="R54" s="3" t="s">
        <v>84</v>
      </c>
      <c r="S54" s="4" t="s">
        <v>24</v>
      </c>
      <c r="T54" s="3" t="s">
        <v>21</v>
      </c>
      <c r="U54" s="4" t="s">
        <v>84</v>
      </c>
      <c r="V54" s="3" t="s">
        <v>21</v>
      </c>
      <c r="W54" s="4" t="s">
        <v>21</v>
      </c>
      <c r="X54" s="3" t="s">
        <v>21</v>
      </c>
      <c r="Y54" s="4" t="s">
        <v>24</v>
      </c>
      <c r="Z54" s="3" t="s">
        <v>21</v>
      </c>
      <c r="AA54" t="s">
        <v>84</v>
      </c>
      <c r="AB54" s="68" t="s">
        <v>87</v>
      </c>
      <c r="AC54" t="s">
        <v>86</v>
      </c>
      <c r="AD54" s="68" t="s">
        <v>84</v>
      </c>
      <c r="AE54" t="s">
        <v>88</v>
      </c>
      <c r="AF54" s="68" t="s">
        <v>84</v>
      </c>
      <c r="AG54" t="s">
        <v>84</v>
      </c>
      <c r="AH54" s="68" t="s">
        <v>86</v>
      </c>
      <c r="AI54" t="s">
        <v>87</v>
      </c>
      <c r="AJ54" s="68" t="s">
        <v>84</v>
      </c>
    </row>
    <row r="55" spans="1:36" x14ac:dyDescent="0.25">
      <c r="A55" s="2" t="s">
        <v>16</v>
      </c>
      <c r="B55" s="1" t="str">
        <f>VLOOKUP(C55,Backend!$G$2:$H$10,2,FALSE)</f>
        <v>High/Medium</v>
      </c>
      <c r="C55" s="75">
        <f t="shared" si="6"/>
        <v>7</v>
      </c>
      <c r="D55" s="72">
        <f>((E55*Backend!$I$2)+(F55*Backend!$I$4)+(G55*Backend!$I$6)+(H55*Backend!$I$8)+(I55*Backend!$I$10))/27</f>
        <v>6.5925925925925926</v>
      </c>
      <c r="E55" s="21">
        <f>COUNTIF($J55:$AJ55,Backend!$H$2)</f>
        <v>3</v>
      </c>
      <c r="F55" s="21">
        <f>COUNTIF($J55:$AJ55,Backend!$H$4)</f>
        <v>11</v>
      </c>
      <c r="G55" s="21">
        <f>COUNTIF($J55:$AJ55,Backend!$H$6)</f>
        <v>7</v>
      </c>
      <c r="H55" s="21">
        <f>COUNTIF($J55:$AJ55,Backend!$H$8)</f>
        <v>4</v>
      </c>
      <c r="I55" s="21">
        <f>COUNTIF($J55:$AJ55,Backend!$H$10)</f>
        <v>1</v>
      </c>
      <c r="J55" s="3" t="s">
        <v>84</v>
      </c>
      <c r="K55" s="4" t="s">
        <v>21</v>
      </c>
      <c r="L55" s="3" t="s">
        <v>84</v>
      </c>
      <c r="M55" s="4" t="s">
        <v>25</v>
      </c>
      <c r="N55" s="3"/>
      <c r="O55" s="4" t="s">
        <v>25</v>
      </c>
      <c r="P55" s="3" t="s">
        <v>21</v>
      </c>
      <c r="Q55" s="4" t="s">
        <v>84</v>
      </c>
      <c r="R55" s="3" t="s">
        <v>84</v>
      </c>
      <c r="S55" s="4" t="s">
        <v>24</v>
      </c>
      <c r="T55" s="3" t="s">
        <v>84</v>
      </c>
      <c r="U55" s="4" t="s">
        <v>84</v>
      </c>
      <c r="V55" s="3" t="s">
        <v>84</v>
      </c>
      <c r="W55" s="4" t="s">
        <v>24</v>
      </c>
      <c r="X55" s="3" t="s">
        <v>21</v>
      </c>
      <c r="Y55" s="4" t="s">
        <v>26</v>
      </c>
      <c r="Z55" s="3" t="s">
        <v>21</v>
      </c>
      <c r="AA55" t="s">
        <v>88</v>
      </c>
      <c r="AB55" s="68" t="s">
        <v>84</v>
      </c>
      <c r="AC55" t="s">
        <v>86</v>
      </c>
      <c r="AD55" s="68" t="s">
        <v>84</v>
      </c>
      <c r="AE55" t="s">
        <v>87</v>
      </c>
      <c r="AF55" s="68" t="s">
        <v>84</v>
      </c>
      <c r="AG55" t="s">
        <v>86</v>
      </c>
      <c r="AH55" s="68" t="s">
        <v>87</v>
      </c>
      <c r="AI55" t="s">
        <v>87</v>
      </c>
      <c r="AJ55" s="68" t="s">
        <v>84</v>
      </c>
    </row>
    <row r="56" spans="1:36" s="10" customFormat="1" ht="15.75" x14ac:dyDescent="0.25">
      <c r="A56" s="20" t="s">
        <v>40</v>
      </c>
      <c r="B56" s="19"/>
      <c r="C56" s="19"/>
      <c r="D56" s="19"/>
      <c r="E56" s="22"/>
      <c r="F56" s="22"/>
      <c r="G56" s="22"/>
      <c r="H56" s="22"/>
      <c r="I56" s="22"/>
      <c r="J56" s="8"/>
      <c r="K56" s="9"/>
      <c r="L56" s="8"/>
      <c r="M56" s="9"/>
      <c r="N56" s="8"/>
      <c r="O56" s="9"/>
      <c r="P56" s="8"/>
      <c r="Q56" s="9"/>
      <c r="R56" s="8"/>
      <c r="S56" s="9"/>
      <c r="T56" s="8"/>
      <c r="U56" s="9"/>
      <c r="V56" s="8"/>
      <c r="W56" s="9"/>
      <c r="X56" s="8"/>
      <c r="Y56" s="9"/>
      <c r="Z56" s="8"/>
    </row>
    <row r="57" spans="1:36" x14ac:dyDescent="0.25">
      <c r="A57" s="2" t="s">
        <v>69</v>
      </c>
      <c r="B57" s="1" t="str">
        <f>VLOOKUP(C57,Backend!$G$2:$H$10,2,FALSE)</f>
        <v>High/Medium</v>
      </c>
      <c r="C57" s="75">
        <f t="shared" ref="C57:C73" si="7">ROUND(D57,0)</f>
        <v>8</v>
      </c>
      <c r="D57" s="72">
        <f>((E57*Backend!$I$2)+(F57*Backend!$I$4)+(G57*Backend!$I$6)+(H57*Backend!$I$8)+(I57*Backend!$I$10))/27</f>
        <v>8.4444444444444446</v>
      </c>
      <c r="E57" s="21">
        <f>COUNTIF($J57:$AJ57,Backend!$H$2)</f>
        <v>18</v>
      </c>
      <c r="F57" s="21">
        <f>COUNTIF($J57:$AJ57,Backend!$H$4)</f>
        <v>3</v>
      </c>
      <c r="G57" s="21">
        <f>COUNTIF($J57:$AJ57,Backend!$H$6)</f>
        <v>3</v>
      </c>
      <c r="H57" s="21">
        <f>COUNTIF($J57:$AJ57,Backend!$H$8)</f>
        <v>1</v>
      </c>
      <c r="I57" s="21">
        <f>COUNTIF($J57:$AJ57,Backend!$H$10)</f>
        <v>1</v>
      </c>
      <c r="J57" s="3" t="s">
        <v>21</v>
      </c>
      <c r="K57" s="4" t="s">
        <v>24</v>
      </c>
      <c r="L57" s="3" t="s">
        <v>24</v>
      </c>
      <c r="M57" s="4" t="s">
        <v>24</v>
      </c>
      <c r="N57" s="3" t="s">
        <v>24</v>
      </c>
      <c r="O57" s="4" t="s">
        <v>84</v>
      </c>
      <c r="P57" s="3" t="s">
        <v>24</v>
      </c>
      <c r="Q57" s="4" t="s">
        <v>24</v>
      </c>
      <c r="R57" s="3" t="s">
        <v>24</v>
      </c>
      <c r="S57" s="4" t="s">
        <v>24</v>
      </c>
      <c r="T57" s="3" t="s">
        <v>24</v>
      </c>
      <c r="U57" s="4" t="s">
        <v>84</v>
      </c>
      <c r="V57" s="3" t="s">
        <v>24</v>
      </c>
      <c r="W57" s="4" t="s">
        <v>24</v>
      </c>
      <c r="X57" s="3" t="s">
        <v>21</v>
      </c>
      <c r="Y57" s="4" t="s">
        <v>24</v>
      </c>
      <c r="Z57" s="3" t="s">
        <v>24</v>
      </c>
      <c r="AA57" t="s">
        <v>88</v>
      </c>
      <c r="AB57" s="68" t="s">
        <v>86</v>
      </c>
      <c r="AC57" t="s">
        <v>88</v>
      </c>
      <c r="AD57" s="68" t="s">
        <v>84</v>
      </c>
      <c r="AE57" t="s">
        <v>88</v>
      </c>
      <c r="AG57" t="s">
        <v>85</v>
      </c>
      <c r="AH57" s="68" t="s">
        <v>88</v>
      </c>
      <c r="AI57" t="s">
        <v>88</v>
      </c>
      <c r="AJ57" s="68" t="s">
        <v>87</v>
      </c>
    </row>
    <row r="58" spans="1:36" x14ac:dyDescent="0.25">
      <c r="A58" s="2" t="s">
        <v>1</v>
      </c>
      <c r="B58" s="1" t="str">
        <f>VLOOKUP(C58,Backend!$G$2:$H$10,2,FALSE)</f>
        <v>High/Medium</v>
      </c>
      <c r="C58" s="75">
        <f t="shared" si="7"/>
        <v>8</v>
      </c>
      <c r="D58" s="72">
        <f>((E58*Backend!$I$2)+(F58*Backend!$I$4)+(G58*Backend!$I$6)+(H58*Backend!$I$8)+(I58*Backend!$I$10))/27</f>
        <v>8.4444444444444446</v>
      </c>
      <c r="E58" s="21">
        <f>COUNTIF($J58:$AJ58,Backend!$H$2)</f>
        <v>18</v>
      </c>
      <c r="F58" s="21">
        <f>COUNTIF($J58:$AJ58,Backend!$H$4)</f>
        <v>3</v>
      </c>
      <c r="G58" s="21">
        <f>COUNTIF($J58:$AJ58,Backend!$H$6)</f>
        <v>3</v>
      </c>
      <c r="H58" s="21">
        <f>COUNTIF($J58:$AJ58,Backend!$H$8)</f>
        <v>1</v>
      </c>
      <c r="I58" s="21">
        <f>COUNTIF($J58:$AJ58,Backend!$H$10)</f>
        <v>1</v>
      </c>
      <c r="J58" s="3" t="s">
        <v>21</v>
      </c>
      <c r="K58" s="4" t="s">
        <v>24</v>
      </c>
      <c r="L58" s="3" t="s">
        <v>24</v>
      </c>
      <c r="M58" s="4" t="s">
        <v>24</v>
      </c>
      <c r="N58" s="3" t="s">
        <v>24</v>
      </c>
      <c r="O58" s="4" t="s">
        <v>84</v>
      </c>
      <c r="P58" s="3" t="s">
        <v>24</v>
      </c>
      <c r="Q58" s="4" t="s">
        <v>24</v>
      </c>
      <c r="R58" s="3" t="s">
        <v>24</v>
      </c>
      <c r="S58" s="4" t="s">
        <v>24</v>
      </c>
      <c r="T58" s="3" t="s">
        <v>24</v>
      </c>
      <c r="U58" s="4" t="s">
        <v>84</v>
      </c>
      <c r="V58" s="3" t="s">
        <v>24</v>
      </c>
      <c r="W58" s="4" t="s">
        <v>24</v>
      </c>
      <c r="X58" s="3" t="s">
        <v>21</v>
      </c>
      <c r="Y58" s="4" t="s">
        <v>24</v>
      </c>
      <c r="Z58" s="3" t="s">
        <v>24</v>
      </c>
      <c r="AA58" t="s">
        <v>88</v>
      </c>
      <c r="AB58" s="68" t="s">
        <v>86</v>
      </c>
      <c r="AC58" t="s">
        <v>88</v>
      </c>
      <c r="AD58" s="68" t="s">
        <v>84</v>
      </c>
      <c r="AE58" t="s">
        <v>88</v>
      </c>
      <c r="AG58" t="s">
        <v>85</v>
      </c>
      <c r="AH58" s="68" t="s">
        <v>88</v>
      </c>
      <c r="AI58" t="s">
        <v>88</v>
      </c>
      <c r="AJ58" s="68" t="s">
        <v>87</v>
      </c>
    </row>
    <row r="59" spans="1:36" x14ac:dyDescent="0.25">
      <c r="A59" s="2" t="s">
        <v>2</v>
      </c>
      <c r="B59" s="1" t="str">
        <f>VLOOKUP(C59,Backend!$G$2:$H$10,2,FALSE)</f>
        <v>High/Medium</v>
      </c>
      <c r="C59" s="75">
        <f t="shared" si="7"/>
        <v>8</v>
      </c>
      <c r="D59" s="72">
        <f>((E59*Backend!$I$2)+(F59*Backend!$I$4)+(G59*Backend!$I$6)+(H59*Backend!$I$8)+(I59*Backend!$I$10))/27</f>
        <v>8.0740740740740744</v>
      </c>
      <c r="E59" s="21">
        <f>COUNTIF($J59:$AJ59,Backend!$H$2)</f>
        <v>17</v>
      </c>
      <c r="F59" s="21">
        <f>COUNTIF($J59:$AJ59,Backend!$H$4)</f>
        <v>3</v>
      </c>
      <c r="G59" s="21">
        <f>COUNTIF($J59:$AJ59,Backend!$H$6)</f>
        <v>3</v>
      </c>
      <c r="H59" s="21">
        <f>COUNTIF($J59:$AJ59,Backend!$H$8)</f>
        <v>1</v>
      </c>
      <c r="I59" s="21">
        <f>COUNTIF($J59:$AJ59,Backend!$H$10)</f>
        <v>1</v>
      </c>
      <c r="J59" s="3" t="s">
        <v>21</v>
      </c>
      <c r="K59" s="4" t="s">
        <v>24</v>
      </c>
      <c r="L59" s="3" t="s">
        <v>24</v>
      </c>
      <c r="M59" s="4" t="s">
        <v>24</v>
      </c>
      <c r="N59" s="3" t="s">
        <v>24</v>
      </c>
      <c r="O59" s="4" t="s">
        <v>84</v>
      </c>
      <c r="P59" s="3" t="s">
        <v>24</v>
      </c>
      <c r="Q59" s="4" t="s">
        <v>24</v>
      </c>
      <c r="R59" s="3" t="s">
        <v>24</v>
      </c>
      <c r="S59" s="4" t="s">
        <v>24</v>
      </c>
      <c r="T59" s="3" t="s">
        <v>24</v>
      </c>
      <c r="U59" s="4" t="s">
        <v>84</v>
      </c>
      <c r="V59" s="3" t="s">
        <v>24</v>
      </c>
      <c r="W59" s="4" t="s">
        <v>24</v>
      </c>
      <c r="X59" s="3" t="s">
        <v>21</v>
      </c>
      <c r="Y59" s="4" t="s">
        <v>24</v>
      </c>
      <c r="Z59" s="3" t="s">
        <v>24</v>
      </c>
      <c r="AA59" t="s">
        <v>88</v>
      </c>
      <c r="AB59" s="68" t="s">
        <v>86</v>
      </c>
      <c r="AC59" t="s">
        <v>88</v>
      </c>
      <c r="AD59" s="68" t="s">
        <v>84</v>
      </c>
      <c r="AE59" t="s">
        <v>88</v>
      </c>
      <c r="AG59" t="s">
        <v>85</v>
      </c>
      <c r="AH59" s="68" t="s">
        <v>88</v>
      </c>
      <c r="AI59" t="s">
        <v>89</v>
      </c>
      <c r="AJ59" s="68" t="s">
        <v>87</v>
      </c>
    </row>
    <row r="60" spans="1:36" x14ac:dyDescent="0.25">
      <c r="A60" s="2" t="s">
        <v>3</v>
      </c>
      <c r="B60" s="1" t="str">
        <f>VLOOKUP(C60,Backend!$G$2:$H$10,2,FALSE)</f>
        <v>Medium</v>
      </c>
      <c r="C60" s="75">
        <f t="shared" si="7"/>
        <v>6</v>
      </c>
      <c r="D60" s="72">
        <f>((E60*Backend!$I$2)+(F60*Backend!$I$4)+(G60*Backend!$I$6)+(H60*Backend!$I$8)+(I60*Backend!$I$10))/27</f>
        <v>5.7037037037037033</v>
      </c>
      <c r="E60" s="21">
        <f>COUNTIF($J60:$AJ60,Backend!$H$2)</f>
        <v>4</v>
      </c>
      <c r="F60" s="21">
        <f>COUNTIF($J60:$AJ60,Backend!$H$4)</f>
        <v>6</v>
      </c>
      <c r="G60" s="21">
        <f>COUNTIF($J60:$AJ60,Backend!$H$6)</f>
        <v>6</v>
      </c>
      <c r="H60" s="21">
        <f>COUNTIF($J60:$AJ60,Backend!$H$8)</f>
        <v>6</v>
      </c>
      <c r="I60" s="21">
        <f>COUNTIF($J60:$AJ60,Backend!$H$10)</f>
        <v>3</v>
      </c>
      <c r="J60" s="3" t="s">
        <v>84</v>
      </c>
      <c r="K60" s="4" t="s">
        <v>26</v>
      </c>
      <c r="L60" s="3" t="s">
        <v>24</v>
      </c>
      <c r="M60" s="4" t="s">
        <v>84</v>
      </c>
      <c r="N60" s="3"/>
      <c r="O60" s="4" t="s">
        <v>84</v>
      </c>
      <c r="P60" s="3" t="s">
        <v>21</v>
      </c>
      <c r="Q60" s="4" t="s">
        <v>21</v>
      </c>
      <c r="R60" s="3" t="s">
        <v>84</v>
      </c>
      <c r="S60" s="4" t="s">
        <v>21</v>
      </c>
      <c r="T60" s="3" t="s">
        <v>26</v>
      </c>
      <c r="U60" s="4" t="s">
        <v>25</v>
      </c>
      <c r="V60" s="3" t="s">
        <v>26</v>
      </c>
      <c r="W60" s="4" t="s">
        <v>25</v>
      </c>
      <c r="X60" s="3" t="s">
        <v>25</v>
      </c>
      <c r="Y60" s="4" t="s">
        <v>24</v>
      </c>
      <c r="Z60" s="3" t="s">
        <v>24</v>
      </c>
      <c r="AA60" t="s">
        <v>87</v>
      </c>
      <c r="AB60" s="68" t="s">
        <v>87</v>
      </c>
      <c r="AC60" t="s">
        <v>86</v>
      </c>
      <c r="AD60" s="68" t="s">
        <v>87</v>
      </c>
      <c r="AE60" t="s">
        <v>88</v>
      </c>
      <c r="AG60" t="s">
        <v>86</v>
      </c>
      <c r="AH60" s="68" t="s">
        <v>84</v>
      </c>
      <c r="AI60" t="s">
        <v>86</v>
      </c>
      <c r="AJ60" s="68" t="s">
        <v>84</v>
      </c>
    </row>
    <row r="61" spans="1:36" x14ac:dyDescent="0.25">
      <c r="A61" s="2" t="s">
        <v>82</v>
      </c>
      <c r="B61" s="1" t="str">
        <f>VLOOKUP(C61,Backend!$G$2:$H$10,2,FALSE)</f>
        <v>High/Medium</v>
      </c>
      <c r="C61" s="75">
        <f t="shared" si="7"/>
        <v>7</v>
      </c>
      <c r="D61" s="72">
        <f>((E61*Backend!$I$2)+(F61*Backend!$I$4)+(G61*Backend!$I$6)+(H61*Backend!$I$8)+(I61*Backend!$I$10))/27</f>
        <v>7.333333333333333</v>
      </c>
      <c r="E61" s="21">
        <f>COUNTIF($J61:$AJ61,Backend!$H$2)</f>
        <v>9</v>
      </c>
      <c r="F61" s="21">
        <f>COUNTIF($J61:$AJ61,Backend!$H$4)</f>
        <v>8</v>
      </c>
      <c r="G61" s="21">
        <f>COUNTIF($J61:$AJ61,Backend!$H$6)</f>
        <v>5</v>
      </c>
      <c r="H61" s="21">
        <f>COUNTIF($J61:$AJ61,Backend!$H$8)</f>
        <v>3</v>
      </c>
      <c r="I61" s="21">
        <f>COUNTIF($J61:$AJ61,Backend!$H$10)</f>
        <v>1</v>
      </c>
      <c r="J61" s="3" t="s">
        <v>84</v>
      </c>
      <c r="K61" s="4" t="s">
        <v>84</v>
      </c>
      <c r="L61" s="3" t="s">
        <v>24</v>
      </c>
      <c r="M61" s="4" t="s">
        <v>24</v>
      </c>
      <c r="N61" s="3" t="s">
        <v>24</v>
      </c>
      <c r="O61" s="4" t="s">
        <v>84</v>
      </c>
      <c r="P61" s="3" t="s">
        <v>24</v>
      </c>
      <c r="Q61" s="4" t="s">
        <v>84</v>
      </c>
      <c r="R61" s="3" t="s">
        <v>24</v>
      </c>
      <c r="S61" s="4" t="s">
        <v>21</v>
      </c>
      <c r="T61" s="3" t="s">
        <v>84</v>
      </c>
      <c r="U61" s="4" t="s">
        <v>21</v>
      </c>
      <c r="V61" s="3" t="s">
        <v>26</v>
      </c>
      <c r="W61" s="4" t="s">
        <v>84</v>
      </c>
      <c r="X61" s="3" t="s">
        <v>25</v>
      </c>
      <c r="Y61" s="4" t="s">
        <v>24</v>
      </c>
      <c r="Z61" s="3" t="s">
        <v>24</v>
      </c>
      <c r="AA61" t="s">
        <v>87</v>
      </c>
      <c r="AB61" s="68" t="s">
        <v>87</v>
      </c>
      <c r="AC61" t="s">
        <v>86</v>
      </c>
      <c r="AD61" s="68" t="s">
        <v>87</v>
      </c>
      <c r="AE61" t="s">
        <v>84</v>
      </c>
      <c r="AG61" t="s">
        <v>86</v>
      </c>
      <c r="AH61" s="68" t="s">
        <v>84</v>
      </c>
      <c r="AI61" t="s">
        <v>88</v>
      </c>
      <c r="AJ61" s="68" t="s">
        <v>88</v>
      </c>
    </row>
    <row r="62" spans="1:36" x14ac:dyDescent="0.25">
      <c r="A62" s="2" t="s">
        <v>5</v>
      </c>
      <c r="B62" s="1" t="str">
        <f>VLOOKUP(C62,Backend!$G$2:$H$10,2,FALSE)</f>
        <v>High/Medium</v>
      </c>
      <c r="C62" s="75">
        <f t="shared" si="7"/>
        <v>8</v>
      </c>
      <c r="D62" s="72">
        <f>((E62*Backend!$I$2)+(F62*Backend!$I$4)+(G62*Backend!$I$6)+(H62*Backend!$I$8)+(I62*Backend!$I$10))/27</f>
        <v>8.2222222222222214</v>
      </c>
      <c r="E62" s="21">
        <f>COUNTIF($J62:$AJ62,Backend!$H$2)</f>
        <v>14</v>
      </c>
      <c r="F62" s="21">
        <f>COUNTIF($J62:$AJ62,Backend!$H$4)</f>
        <v>7</v>
      </c>
      <c r="G62" s="21">
        <f>COUNTIF($J62:$AJ62,Backend!$H$6)</f>
        <v>4</v>
      </c>
      <c r="H62" s="21">
        <f>COUNTIF($J62:$AJ62,Backend!$H$8)</f>
        <v>0</v>
      </c>
      <c r="I62" s="21">
        <f>COUNTIF($J62:$AJ62,Backend!$H$10)</f>
        <v>1</v>
      </c>
      <c r="J62" s="3" t="s">
        <v>84</v>
      </c>
      <c r="K62" s="4" t="s">
        <v>21</v>
      </c>
      <c r="L62" s="3" t="s">
        <v>21</v>
      </c>
      <c r="M62" s="4" t="s">
        <v>84</v>
      </c>
      <c r="N62" s="3" t="s">
        <v>24</v>
      </c>
      <c r="O62" s="4" t="s">
        <v>84</v>
      </c>
      <c r="P62" s="3" t="s">
        <v>24</v>
      </c>
      <c r="Q62" s="4" t="s">
        <v>24</v>
      </c>
      <c r="R62" s="3" t="s">
        <v>24</v>
      </c>
      <c r="S62" s="4" t="s">
        <v>21</v>
      </c>
      <c r="T62" s="3" t="s">
        <v>24</v>
      </c>
      <c r="U62" s="4" t="s">
        <v>84</v>
      </c>
      <c r="V62" s="3" t="s">
        <v>24</v>
      </c>
      <c r="W62" s="4" t="s">
        <v>24</v>
      </c>
      <c r="X62" s="3" t="s">
        <v>24</v>
      </c>
      <c r="Y62" s="4" t="s">
        <v>24</v>
      </c>
      <c r="Z62" s="3" t="s">
        <v>24</v>
      </c>
      <c r="AA62" t="s">
        <v>88</v>
      </c>
      <c r="AB62" s="68" t="s">
        <v>87</v>
      </c>
      <c r="AC62" t="s">
        <v>88</v>
      </c>
      <c r="AD62" s="68" t="s">
        <v>84</v>
      </c>
      <c r="AE62" t="s">
        <v>84</v>
      </c>
      <c r="AG62" t="s">
        <v>85</v>
      </c>
      <c r="AH62" s="68" t="s">
        <v>84</v>
      </c>
      <c r="AI62" t="s">
        <v>88</v>
      </c>
      <c r="AJ62" s="68" t="s">
        <v>88</v>
      </c>
    </row>
    <row r="63" spans="1:36" x14ac:dyDescent="0.25">
      <c r="A63" s="2" t="s">
        <v>6</v>
      </c>
      <c r="B63" s="1" t="str">
        <f>VLOOKUP(C63,Backend!$G$2:$H$10,2,FALSE)</f>
        <v>Medium/Low</v>
      </c>
      <c r="C63" s="75">
        <f t="shared" si="7"/>
        <v>5</v>
      </c>
      <c r="D63" s="72">
        <f>((E63*Backend!$I$2)+(F63*Backend!$I$4)+(G63*Backend!$I$6)+(H63*Backend!$I$8)+(I63*Backend!$I$10))/27</f>
        <v>5.0370370370370372</v>
      </c>
      <c r="E63" s="21">
        <f>COUNTIF($J63:$AJ63,Backend!$H$2)</f>
        <v>2</v>
      </c>
      <c r="F63" s="21">
        <f>COUNTIF($J63:$AJ63,Backend!$H$4)</f>
        <v>5</v>
      </c>
      <c r="G63" s="21">
        <f>COUNTIF($J63:$AJ63,Backend!$H$6)</f>
        <v>6</v>
      </c>
      <c r="H63" s="21">
        <f>COUNTIF($J63:$AJ63,Backend!$H$8)</f>
        <v>8</v>
      </c>
      <c r="I63" s="21">
        <f>COUNTIF($J63:$AJ63,Backend!$H$10)</f>
        <v>4</v>
      </c>
      <c r="J63" s="3" t="s">
        <v>21</v>
      </c>
      <c r="K63" s="4" t="s">
        <v>26</v>
      </c>
      <c r="L63" s="3" t="s">
        <v>21</v>
      </c>
      <c r="M63" s="4" t="s">
        <v>21</v>
      </c>
      <c r="N63" s="3"/>
      <c r="O63" s="4" t="s">
        <v>25</v>
      </c>
      <c r="P63" s="3" t="s">
        <v>25</v>
      </c>
      <c r="Q63" s="4" t="s">
        <v>84</v>
      </c>
      <c r="R63" s="3" t="s">
        <v>84</v>
      </c>
      <c r="S63" s="4" t="s">
        <v>21</v>
      </c>
      <c r="T63" s="3" t="s">
        <v>25</v>
      </c>
      <c r="U63" s="4" t="s">
        <v>25</v>
      </c>
      <c r="V63" s="3" t="s">
        <v>26</v>
      </c>
      <c r="W63" s="4" t="s">
        <v>25</v>
      </c>
      <c r="X63" s="3" t="s">
        <v>25</v>
      </c>
      <c r="Y63" s="4" t="s">
        <v>84</v>
      </c>
      <c r="Z63" s="3" t="s">
        <v>25</v>
      </c>
      <c r="AA63" t="s">
        <v>88</v>
      </c>
      <c r="AB63" s="68" t="s">
        <v>84</v>
      </c>
      <c r="AC63" t="s">
        <v>87</v>
      </c>
      <c r="AD63" s="68" t="s">
        <v>86</v>
      </c>
      <c r="AE63" t="s">
        <v>87</v>
      </c>
      <c r="AG63" t="s">
        <v>85</v>
      </c>
      <c r="AH63" s="68" t="s">
        <v>84</v>
      </c>
      <c r="AI63" t="s">
        <v>85</v>
      </c>
      <c r="AJ63" s="68" t="s">
        <v>88</v>
      </c>
    </row>
    <row r="64" spans="1:36" x14ac:dyDescent="0.25">
      <c r="A64" s="2" t="s">
        <v>7</v>
      </c>
      <c r="B64" s="1" t="str">
        <f>VLOOKUP(C64,Backend!$G$2:$H$10,2,FALSE)</f>
        <v>High/Medium</v>
      </c>
      <c r="C64" s="75">
        <f t="shared" si="7"/>
        <v>8</v>
      </c>
      <c r="D64" s="72">
        <f>((E64*Backend!$I$2)+(F64*Backend!$I$4)+(G64*Backend!$I$6)+(H64*Backend!$I$8)+(I64*Backend!$I$10))/27</f>
        <v>8.2222222222222214</v>
      </c>
      <c r="E64" s="21">
        <f>COUNTIF($J64:$AJ64,Backend!$H$2)</f>
        <v>15</v>
      </c>
      <c r="F64" s="21">
        <f>COUNTIF($J64:$AJ64,Backend!$H$4)</f>
        <v>6</v>
      </c>
      <c r="G64" s="21">
        <f>COUNTIF($J64:$AJ64,Backend!$H$6)</f>
        <v>3</v>
      </c>
      <c r="H64" s="21">
        <f>COUNTIF($J64:$AJ64,Backend!$H$8)</f>
        <v>1</v>
      </c>
      <c r="I64" s="21">
        <f>COUNTIF($J64:$AJ64,Backend!$H$10)</f>
        <v>1</v>
      </c>
      <c r="J64" s="3" t="s">
        <v>21</v>
      </c>
      <c r="K64" s="4" t="s">
        <v>24</v>
      </c>
      <c r="L64" s="3" t="s">
        <v>84</v>
      </c>
      <c r="M64" s="4" t="s">
        <v>84</v>
      </c>
      <c r="N64" s="3" t="s">
        <v>24</v>
      </c>
      <c r="O64" s="4" t="s">
        <v>24</v>
      </c>
      <c r="P64" s="3" t="s">
        <v>24</v>
      </c>
      <c r="Q64" s="4" t="s">
        <v>24</v>
      </c>
      <c r="R64" s="3" t="s">
        <v>24</v>
      </c>
      <c r="S64" s="4" t="s">
        <v>24</v>
      </c>
      <c r="T64" s="3" t="s">
        <v>24</v>
      </c>
      <c r="U64" s="4" t="s">
        <v>21</v>
      </c>
      <c r="V64" s="3" t="s">
        <v>24</v>
      </c>
      <c r="W64" s="4" t="s">
        <v>84</v>
      </c>
      <c r="X64" s="3" t="s">
        <v>24</v>
      </c>
      <c r="Y64" s="4" t="s">
        <v>24</v>
      </c>
      <c r="Z64" s="3" t="s">
        <v>84</v>
      </c>
      <c r="AA64" t="s">
        <v>88</v>
      </c>
      <c r="AB64" s="68" t="s">
        <v>86</v>
      </c>
      <c r="AC64" t="s">
        <v>84</v>
      </c>
      <c r="AD64" s="68" t="s">
        <v>84</v>
      </c>
      <c r="AE64" t="s">
        <v>88</v>
      </c>
      <c r="AG64" t="s">
        <v>85</v>
      </c>
      <c r="AH64" s="68" t="s">
        <v>88</v>
      </c>
      <c r="AI64" t="s">
        <v>88</v>
      </c>
      <c r="AJ64" s="68" t="s">
        <v>87</v>
      </c>
    </row>
    <row r="65" spans="1:36" x14ac:dyDescent="0.25">
      <c r="A65" s="2" t="s">
        <v>8</v>
      </c>
      <c r="B65" s="1" t="str">
        <f>VLOOKUP(C65,Backend!$G$2:$H$10,2,FALSE)</f>
        <v>High/Medium</v>
      </c>
      <c r="C65" s="75">
        <f t="shared" si="7"/>
        <v>8</v>
      </c>
      <c r="D65" s="72">
        <f>((E65*Backend!$I$2)+(F65*Backend!$I$4)+(G65*Backend!$I$6)+(H65*Backend!$I$8)+(I65*Backend!$I$10))/27</f>
        <v>7.6296296296296298</v>
      </c>
      <c r="E65" s="21">
        <f>COUNTIF($J65:$AJ65,Backend!$H$2)</f>
        <v>11</v>
      </c>
      <c r="F65" s="21">
        <f>COUNTIF($J65:$AJ65,Backend!$H$4)</f>
        <v>8</v>
      </c>
      <c r="G65" s="21">
        <f>COUNTIF($J65:$AJ65,Backend!$H$6)</f>
        <v>3</v>
      </c>
      <c r="H65" s="21">
        <f>COUNTIF($J65:$AJ65,Backend!$H$8)</f>
        <v>3</v>
      </c>
      <c r="I65" s="21">
        <f>COUNTIF($J65:$AJ65,Backend!$H$10)</f>
        <v>1</v>
      </c>
      <c r="J65" s="3" t="s">
        <v>21</v>
      </c>
      <c r="K65" s="4" t="s">
        <v>21</v>
      </c>
      <c r="L65" s="3" t="s">
        <v>24</v>
      </c>
      <c r="M65" s="4" t="s">
        <v>84</v>
      </c>
      <c r="N65" s="3" t="s">
        <v>24</v>
      </c>
      <c r="O65" s="4" t="s">
        <v>24</v>
      </c>
      <c r="P65" s="3" t="s">
        <v>84</v>
      </c>
      <c r="Q65" s="4" t="s">
        <v>24</v>
      </c>
      <c r="R65" s="3" t="s">
        <v>24</v>
      </c>
      <c r="S65" s="4" t="s">
        <v>25</v>
      </c>
      <c r="T65" s="3" t="s">
        <v>24</v>
      </c>
      <c r="U65" s="4" t="s">
        <v>84</v>
      </c>
      <c r="V65" s="3" t="s">
        <v>84</v>
      </c>
      <c r="W65" s="4" t="s">
        <v>84</v>
      </c>
      <c r="X65" s="3" t="s">
        <v>24</v>
      </c>
      <c r="Y65" s="4" t="s">
        <v>24</v>
      </c>
      <c r="Z65" s="3" t="s">
        <v>84</v>
      </c>
      <c r="AA65" t="s">
        <v>84</v>
      </c>
      <c r="AB65" s="68" t="s">
        <v>86</v>
      </c>
      <c r="AC65" t="s">
        <v>88</v>
      </c>
      <c r="AD65" s="68" t="s">
        <v>84</v>
      </c>
      <c r="AE65" t="s">
        <v>88</v>
      </c>
      <c r="AG65" t="s">
        <v>86</v>
      </c>
      <c r="AH65" s="68" t="s">
        <v>85</v>
      </c>
      <c r="AI65" t="s">
        <v>88</v>
      </c>
      <c r="AJ65" s="68" t="s">
        <v>87</v>
      </c>
    </row>
    <row r="66" spans="1:36" x14ac:dyDescent="0.25">
      <c r="A66" s="2" t="s">
        <v>9</v>
      </c>
      <c r="B66" s="1" t="str">
        <f>VLOOKUP(C66,Backend!$G$2:$H$10,2,FALSE)</f>
        <v>Medium</v>
      </c>
      <c r="C66" s="75">
        <f t="shared" si="7"/>
        <v>6</v>
      </c>
      <c r="D66" s="72">
        <f>((E66*Backend!$I$2)+(F66*Backend!$I$4)+(G66*Backend!$I$6)+(H66*Backend!$I$8)+(I66*Backend!$I$10))/27</f>
        <v>6.3703703703703702</v>
      </c>
      <c r="E66" s="21">
        <f>COUNTIF($J66:$AJ66,Backend!$H$2)</f>
        <v>2</v>
      </c>
      <c r="F66" s="21">
        <f>COUNTIF($J66:$AJ66,Backend!$H$4)</f>
        <v>11</v>
      </c>
      <c r="G66" s="21">
        <f>COUNTIF($J66:$AJ66,Backend!$H$6)</f>
        <v>7</v>
      </c>
      <c r="H66" s="21">
        <f>COUNTIF($J66:$AJ66,Backend!$H$8)</f>
        <v>5</v>
      </c>
      <c r="I66" s="21">
        <f>COUNTIF($J66:$AJ66,Backend!$H$10)</f>
        <v>1</v>
      </c>
      <c r="J66" s="3" t="s">
        <v>21</v>
      </c>
      <c r="K66" s="4" t="s">
        <v>25</v>
      </c>
      <c r="L66" s="3" t="s">
        <v>24</v>
      </c>
      <c r="M66" s="4" t="s">
        <v>84</v>
      </c>
      <c r="N66" s="3" t="s">
        <v>84</v>
      </c>
      <c r="O66" s="4" t="s">
        <v>21</v>
      </c>
      <c r="P66" s="3" t="s">
        <v>84</v>
      </c>
      <c r="Q66" s="4" t="s">
        <v>84</v>
      </c>
      <c r="R66" s="3" t="s">
        <v>84</v>
      </c>
      <c r="S66" s="4" t="s">
        <v>25</v>
      </c>
      <c r="T66" s="3" t="s">
        <v>21</v>
      </c>
      <c r="U66" s="4" t="s">
        <v>25</v>
      </c>
      <c r="V66" s="3" t="s">
        <v>26</v>
      </c>
      <c r="W66" s="4" t="s">
        <v>84</v>
      </c>
      <c r="X66" s="3" t="s">
        <v>84</v>
      </c>
      <c r="Y66" s="4" t="s">
        <v>21</v>
      </c>
      <c r="Z66" s="3" t="s">
        <v>84</v>
      </c>
      <c r="AA66" t="s">
        <v>84</v>
      </c>
      <c r="AB66" s="68" t="s">
        <v>86</v>
      </c>
      <c r="AC66" t="s">
        <v>87</v>
      </c>
      <c r="AD66" s="68" t="s">
        <v>87</v>
      </c>
      <c r="AE66" t="s">
        <v>84</v>
      </c>
      <c r="AG66" t="s">
        <v>86</v>
      </c>
      <c r="AH66" s="68" t="s">
        <v>88</v>
      </c>
      <c r="AI66" t="s">
        <v>84</v>
      </c>
      <c r="AJ66" s="68" t="s">
        <v>87</v>
      </c>
    </row>
    <row r="67" spans="1:36" x14ac:dyDescent="0.25">
      <c r="A67" s="2" t="s">
        <v>10</v>
      </c>
      <c r="B67" s="1" t="str">
        <f>VLOOKUP(C67,Backend!$G$2:$H$10,2,FALSE)</f>
        <v>Medium/Low</v>
      </c>
      <c r="C67" s="75">
        <f t="shared" si="7"/>
        <v>5</v>
      </c>
      <c r="D67" s="72">
        <f>((E67*Backend!$I$2)+(F67*Backend!$I$4)+(G67*Backend!$I$6)+(H67*Backend!$I$8)+(I67*Backend!$I$10))/27</f>
        <v>5.4814814814814818</v>
      </c>
      <c r="E67" s="21">
        <f>COUNTIF($J67:$AJ67,Backend!$H$2)</f>
        <v>1</v>
      </c>
      <c r="F67" s="21">
        <f>COUNTIF($J67:$AJ67,Backend!$H$4)</f>
        <v>6</v>
      </c>
      <c r="G67" s="21">
        <f>COUNTIF($J67:$AJ67,Backend!$H$6)</f>
        <v>11</v>
      </c>
      <c r="H67" s="21">
        <f>COUNTIF($J67:$AJ67,Backend!$H$8)</f>
        <v>5</v>
      </c>
      <c r="I67" s="21">
        <f>COUNTIF($J67:$AJ67,Backend!$H$10)</f>
        <v>2</v>
      </c>
      <c r="J67" s="3" t="s">
        <v>21</v>
      </c>
      <c r="K67" s="4" t="s">
        <v>21</v>
      </c>
      <c r="L67" s="3" t="s">
        <v>24</v>
      </c>
      <c r="M67" s="4" t="s">
        <v>84</v>
      </c>
      <c r="N67" s="3"/>
      <c r="O67" s="4" t="s">
        <v>25</v>
      </c>
      <c r="P67" s="3" t="s">
        <v>84</v>
      </c>
      <c r="Q67" s="4" t="s">
        <v>25</v>
      </c>
      <c r="R67" s="3" t="s">
        <v>84</v>
      </c>
      <c r="S67" s="4" t="s">
        <v>25</v>
      </c>
      <c r="T67" s="3" t="s">
        <v>21</v>
      </c>
      <c r="U67" s="4" t="s">
        <v>21</v>
      </c>
      <c r="V67" s="3" t="s">
        <v>26</v>
      </c>
      <c r="W67" s="4" t="s">
        <v>21</v>
      </c>
      <c r="X67" s="3" t="s">
        <v>21</v>
      </c>
      <c r="Y67" s="4" t="s">
        <v>25</v>
      </c>
      <c r="Z67" s="3" t="s">
        <v>21</v>
      </c>
      <c r="AA67" t="s">
        <v>84</v>
      </c>
      <c r="AB67" s="68" t="s">
        <v>87</v>
      </c>
      <c r="AC67" t="s">
        <v>85</v>
      </c>
      <c r="AD67" s="68" t="s">
        <v>87</v>
      </c>
      <c r="AE67" t="s">
        <v>87</v>
      </c>
      <c r="AG67" t="s">
        <v>86</v>
      </c>
      <c r="AH67" s="68" t="s">
        <v>84</v>
      </c>
      <c r="AI67" t="s">
        <v>84</v>
      </c>
      <c r="AJ67" s="68" t="s">
        <v>87</v>
      </c>
    </row>
    <row r="68" spans="1:36" x14ac:dyDescent="0.25">
      <c r="A68" s="2" t="s">
        <v>11</v>
      </c>
      <c r="B68" s="1" t="str">
        <f>VLOOKUP(C68,Backend!$G$2:$H$10,2,FALSE)</f>
        <v>Medium</v>
      </c>
      <c r="C68" s="75">
        <f t="shared" si="7"/>
        <v>6</v>
      </c>
      <c r="D68" s="72">
        <f>((E68*Backend!$I$2)+(F68*Backend!$I$4)+(G68*Backend!$I$6)+(H68*Backend!$I$8)+(I68*Backend!$I$10))/27</f>
        <v>5.7037037037037033</v>
      </c>
      <c r="E68" s="21">
        <f>COUNTIF($J68:$AJ68,Backend!$H$2)</f>
        <v>0</v>
      </c>
      <c r="F68" s="21">
        <f>COUNTIF($J68:$AJ68,Backend!$H$4)</f>
        <v>8</v>
      </c>
      <c r="G68" s="21">
        <f>COUNTIF($J68:$AJ68,Backend!$H$6)</f>
        <v>10</v>
      </c>
      <c r="H68" s="21">
        <f>COUNTIF($J68:$AJ68,Backend!$H$8)</f>
        <v>7</v>
      </c>
      <c r="I68" s="21">
        <f>COUNTIF($J68:$AJ68,Backend!$H$10)</f>
        <v>1</v>
      </c>
      <c r="J68" s="3" t="s">
        <v>21</v>
      </c>
      <c r="K68" s="4" t="s">
        <v>84</v>
      </c>
      <c r="L68" s="3" t="s">
        <v>21</v>
      </c>
      <c r="M68" s="4" t="s">
        <v>84</v>
      </c>
      <c r="N68" s="3" t="s">
        <v>84</v>
      </c>
      <c r="O68" s="4" t="s">
        <v>25</v>
      </c>
      <c r="P68" s="3" t="s">
        <v>84</v>
      </c>
      <c r="Q68" s="4" t="s">
        <v>21</v>
      </c>
      <c r="R68" s="3" t="s">
        <v>21</v>
      </c>
      <c r="S68" s="4" t="s">
        <v>25</v>
      </c>
      <c r="T68" s="3" t="s">
        <v>25</v>
      </c>
      <c r="U68" s="4" t="s">
        <v>25</v>
      </c>
      <c r="V68" s="3" t="s">
        <v>26</v>
      </c>
      <c r="W68" s="4" t="s">
        <v>25</v>
      </c>
      <c r="X68" s="3" t="s">
        <v>84</v>
      </c>
      <c r="Y68" s="4" t="s">
        <v>84</v>
      </c>
      <c r="Z68" s="3" t="s">
        <v>84</v>
      </c>
      <c r="AA68" t="s">
        <v>87</v>
      </c>
      <c r="AB68" s="68" t="s">
        <v>84</v>
      </c>
      <c r="AC68" t="s">
        <v>87</v>
      </c>
      <c r="AD68" s="68" t="s">
        <v>86</v>
      </c>
      <c r="AE68" t="s">
        <v>87</v>
      </c>
      <c r="AG68" t="s">
        <v>87</v>
      </c>
      <c r="AH68" s="68" t="s">
        <v>87</v>
      </c>
      <c r="AI68" t="s">
        <v>86</v>
      </c>
      <c r="AJ68" s="68" t="s">
        <v>87</v>
      </c>
    </row>
    <row r="69" spans="1:36" x14ac:dyDescent="0.25">
      <c r="A69" s="2" t="s">
        <v>12</v>
      </c>
      <c r="B69" s="1" t="str">
        <f>VLOOKUP(C69,Backend!$G$2:$H$10,2,FALSE)</f>
        <v>High/Medium</v>
      </c>
      <c r="C69" s="75">
        <f t="shared" si="7"/>
        <v>7</v>
      </c>
      <c r="D69" s="72">
        <f>((E69*Backend!$I$2)+(F69*Backend!$I$4)+(G69*Backend!$I$6)+(H69*Backend!$I$8)+(I69*Backend!$I$10))/27</f>
        <v>6.666666666666667</v>
      </c>
      <c r="E69" s="21">
        <f>COUNTIF($J69:$AJ69,Backend!$H$2)</f>
        <v>3</v>
      </c>
      <c r="F69" s="21">
        <f>COUNTIF($J69:$AJ69,Backend!$H$4)</f>
        <v>12</v>
      </c>
      <c r="G69" s="21">
        <f>COUNTIF($J69:$AJ69,Backend!$H$6)</f>
        <v>6</v>
      </c>
      <c r="H69" s="21">
        <f>COUNTIF($J69:$AJ69,Backend!$H$8)</f>
        <v>4</v>
      </c>
      <c r="I69" s="21">
        <f>COUNTIF($J69:$AJ69,Backend!$H$10)</f>
        <v>1</v>
      </c>
      <c r="J69" s="3" t="s">
        <v>21</v>
      </c>
      <c r="K69" s="4" t="s">
        <v>21</v>
      </c>
      <c r="L69" s="3" t="s">
        <v>84</v>
      </c>
      <c r="M69" s="4" t="s">
        <v>84</v>
      </c>
      <c r="N69" s="3" t="s">
        <v>24</v>
      </c>
      <c r="O69" s="4" t="s">
        <v>21</v>
      </c>
      <c r="P69" s="3" t="s">
        <v>84</v>
      </c>
      <c r="Q69" s="4" t="s">
        <v>21</v>
      </c>
      <c r="R69" s="3" t="s">
        <v>21</v>
      </c>
      <c r="S69" s="4" t="s">
        <v>25</v>
      </c>
      <c r="T69" s="3" t="s">
        <v>24</v>
      </c>
      <c r="U69" s="4" t="s">
        <v>25</v>
      </c>
      <c r="V69" s="3" t="s">
        <v>26</v>
      </c>
      <c r="W69" s="4" t="s">
        <v>84</v>
      </c>
      <c r="X69" s="3" t="s">
        <v>84</v>
      </c>
      <c r="Y69" s="4" t="s">
        <v>24</v>
      </c>
      <c r="Z69" s="3" t="s">
        <v>84</v>
      </c>
      <c r="AA69" t="s">
        <v>84</v>
      </c>
      <c r="AB69" s="68" t="s">
        <v>87</v>
      </c>
      <c r="AC69" t="s">
        <v>84</v>
      </c>
      <c r="AD69" s="68" t="s">
        <v>86</v>
      </c>
      <c r="AE69" t="s">
        <v>84</v>
      </c>
      <c r="AG69" t="s">
        <v>86</v>
      </c>
      <c r="AH69" s="68" t="s">
        <v>84</v>
      </c>
      <c r="AI69" t="s">
        <v>84</v>
      </c>
      <c r="AJ69" s="68" t="s">
        <v>84</v>
      </c>
    </row>
    <row r="70" spans="1:36" x14ac:dyDescent="0.25">
      <c r="A70" s="2" t="s">
        <v>13</v>
      </c>
      <c r="B70" s="1" t="str">
        <f>VLOOKUP(C70,Backend!$G$2:$H$10,2,FALSE)</f>
        <v>High/Medium</v>
      </c>
      <c r="C70" s="75">
        <f t="shared" si="7"/>
        <v>7</v>
      </c>
      <c r="D70" s="72">
        <f>((E70*Backend!$I$2)+(F70*Backend!$I$4)+(G70*Backend!$I$6)+(H70*Backend!$I$8)+(I70*Backend!$I$10))/27</f>
        <v>7.4074074074074074</v>
      </c>
      <c r="E70" s="21">
        <f>COUNTIF($J70:$AJ70,Backend!$H$2)</f>
        <v>5</v>
      </c>
      <c r="F70" s="21">
        <f>COUNTIF($J70:$AJ70,Backend!$H$4)</f>
        <v>14</v>
      </c>
      <c r="G70" s="21">
        <f>COUNTIF($J70:$AJ70,Backend!$H$6)</f>
        <v>5</v>
      </c>
      <c r="H70" s="21">
        <f>COUNTIF($J70:$AJ70,Backend!$H$8)</f>
        <v>2</v>
      </c>
      <c r="I70" s="21">
        <f>COUNTIF($J70:$AJ70,Backend!$H$10)</f>
        <v>0</v>
      </c>
      <c r="J70" s="3" t="s">
        <v>21</v>
      </c>
      <c r="K70" s="4" t="s">
        <v>84</v>
      </c>
      <c r="L70" s="3" t="s">
        <v>24</v>
      </c>
      <c r="M70" s="4" t="s">
        <v>84</v>
      </c>
      <c r="N70" s="3" t="s">
        <v>24</v>
      </c>
      <c r="O70" s="4" t="s">
        <v>84</v>
      </c>
      <c r="P70" s="3" t="s">
        <v>84</v>
      </c>
      <c r="Q70" s="4" t="s">
        <v>84</v>
      </c>
      <c r="R70" s="3" t="s">
        <v>21</v>
      </c>
      <c r="S70" s="4" t="s">
        <v>25</v>
      </c>
      <c r="T70" s="3" t="s">
        <v>24</v>
      </c>
      <c r="U70" s="4" t="s">
        <v>24</v>
      </c>
      <c r="V70" s="3" t="s">
        <v>21</v>
      </c>
      <c r="W70" s="4" t="s">
        <v>84</v>
      </c>
      <c r="X70" s="3" t="s">
        <v>84</v>
      </c>
      <c r="Y70" s="4" t="s">
        <v>84</v>
      </c>
      <c r="Z70" s="3" t="s">
        <v>84</v>
      </c>
      <c r="AA70" t="s">
        <v>84</v>
      </c>
      <c r="AB70" s="68" t="s">
        <v>87</v>
      </c>
      <c r="AC70" t="s">
        <v>88</v>
      </c>
      <c r="AD70" s="68" t="s">
        <v>87</v>
      </c>
      <c r="AE70" t="s">
        <v>84</v>
      </c>
      <c r="AG70" t="s">
        <v>86</v>
      </c>
      <c r="AH70" s="68" t="s">
        <v>84</v>
      </c>
      <c r="AI70" t="s">
        <v>84</v>
      </c>
      <c r="AJ70" s="68" t="s">
        <v>84</v>
      </c>
    </row>
    <row r="71" spans="1:36" x14ac:dyDescent="0.25">
      <c r="A71" s="2" t="s">
        <v>70</v>
      </c>
      <c r="B71" s="1" t="str">
        <f>VLOOKUP(C71,Backend!$G$2:$H$10,2,FALSE)</f>
        <v>Medium/Low</v>
      </c>
      <c r="C71" s="75">
        <f t="shared" si="7"/>
        <v>5</v>
      </c>
      <c r="D71" s="72">
        <f>((E71*Backend!$I$2)+(F71*Backend!$I$4)+(G71*Backend!$I$6)+(H71*Backend!$I$8)+(I71*Backend!$I$10))/27</f>
        <v>5.1851851851851851</v>
      </c>
      <c r="E71" s="21">
        <f>COUNTIF($J71:$AJ71,Backend!$H$2)</f>
        <v>0</v>
      </c>
      <c r="F71" s="21">
        <f>COUNTIF($J71:$AJ71,Backend!$H$4)</f>
        <v>6</v>
      </c>
      <c r="G71" s="21">
        <f>COUNTIF($J71:$AJ71,Backend!$H$6)</f>
        <v>9</v>
      </c>
      <c r="H71" s="21">
        <f>COUNTIF($J71:$AJ71,Backend!$H$8)</f>
        <v>8</v>
      </c>
      <c r="I71" s="21">
        <f>COUNTIF($J71:$AJ71,Backend!$H$10)</f>
        <v>3</v>
      </c>
      <c r="J71" s="3" t="s">
        <v>21</v>
      </c>
      <c r="K71" s="4" t="s">
        <v>21</v>
      </c>
      <c r="L71" s="3" t="s">
        <v>26</v>
      </c>
      <c r="M71" s="4" t="s">
        <v>84</v>
      </c>
      <c r="N71" s="3" t="s">
        <v>84</v>
      </c>
      <c r="O71" s="4" t="s">
        <v>26</v>
      </c>
      <c r="P71" s="3" t="s">
        <v>84</v>
      </c>
      <c r="Q71" s="4" t="s">
        <v>21</v>
      </c>
      <c r="R71" s="3" t="s">
        <v>21</v>
      </c>
      <c r="S71" s="4" t="s">
        <v>25</v>
      </c>
      <c r="T71" s="3" t="s">
        <v>21</v>
      </c>
      <c r="U71" s="4" t="s">
        <v>25</v>
      </c>
      <c r="V71" s="3" t="s">
        <v>26</v>
      </c>
      <c r="W71" s="4" t="s">
        <v>21</v>
      </c>
      <c r="X71" s="3" t="s">
        <v>21</v>
      </c>
      <c r="Y71" s="4" t="s">
        <v>25</v>
      </c>
      <c r="Z71" s="3" t="s">
        <v>84</v>
      </c>
      <c r="AA71" t="s">
        <v>86</v>
      </c>
      <c r="AB71" s="68" t="s">
        <v>86</v>
      </c>
      <c r="AC71" t="s">
        <v>87</v>
      </c>
      <c r="AD71" s="68" t="s">
        <v>86</v>
      </c>
      <c r="AE71" t="s">
        <v>86</v>
      </c>
      <c r="AG71" t="s">
        <v>86</v>
      </c>
      <c r="AH71" s="68" t="s">
        <v>84</v>
      </c>
      <c r="AI71" t="s">
        <v>87</v>
      </c>
      <c r="AJ71" s="68" t="s">
        <v>84</v>
      </c>
    </row>
    <row r="72" spans="1:36" x14ac:dyDescent="0.25">
      <c r="A72" s="2" t="s">
        <v>15</v>
      </c>
      <c r="B72" s="1" t="str">
        <f>VLOOKUP(C72,Backend!$G$2:$H$10,2,FALSE)</f>
        <v>High/Medium</v>
      </c>
      <c r="C72" s="75">
        <f t="shared" si="7"/>
        <v>7</v>
      </c>
      <c r="D72" s="72">
        <f>((E72*Backend!$I$2)+(F72*Backend!$I$4)+(G72*Backend!$I$6)+(H72*Backend!$I$8)+(I72*Backend!$I$10))/27</f>
        <v>6.8148148148148149</v>
      </c>
      <c r="E72" s="21">
        <f>COUNTIF($J72:$AJ72,Backend!$H$2)</f>
        <v>7</v>
      </c>
      <c r="F72" s="21">
        <f>COUNTIF($J72:$AJ72,Backend!$H$4)</f>
        <v>7</v>
      </c>
      <c r="G72" s="21">
        <f>COUNTIF($J72:$AJ72,Backend!$H$6)</f>
        <v>7</v>
      </c>
      <c r="H72" s="21">
        <f>COUNTIF($J72:$AJ72,Backend!$H$8)</f>
        <v>4</v>
      </c>
      <c r="I72" s="21">
        <f>COUNTIF($J72:$AJ72,Backend!$H$10)</f>
        <v>0</v>
      </c>
      <c r="J72" s="3" t="s">
        <v>21</v>
      </c>
      <c r="K72" s="4" t="s">
        <v>21</v>
      </c>
      <c r="L72" s="3" t="s">
        <v>24</v>
      </c>
      <c r="M72" s="4" t="s">
        <v>84</v>
      </c>
      <c r="N72" s="3" t="s">
        <v>24</v>
      </c>
      <c r="O72" s="4" t="s">
        <v>24</v>
      </c>
      <c r="P72" s="3" t="s">
        <v>84</v>
      </c>
      <c r="Q72" s="4" t="s">
        <v>21</v>
      </c>
      <c r="R72" s="3" t="s">
        <v>84</v>
      </c>
      <c r="S72" s="4" t="s">
        <v>25</v>
      </c>
      <c r="T72" s="3" t="s">
        <v>24</v>
      </c>
      <c r="U72" s="4" t="s">
        <v>21</v>
      </c>
      <c r="V72" s="3" t="s">
        <v>21</v>
      </c>
      <c r="W72" s="4" t="s">
        <v>84</v>
      </c>
      <c r="X72" s="3" t="s">
        <v>21</v>
      </c>
      <c r="Y72" s="4" t="s">
        <v>24</v>
      </c>
      <c r="Z72" s="3" t="s">
        <v>84</v>
      </c>
      <c r="AA72" t="s">
        <v>84</v>
      </c>
      <c r="AB72" s="68" t="s">
        <v>86</v>
      </c>
      <c r="AC72" t="s">
        <v>87</v>
      </c>
      <c r="AD72" s="68" t="s">
        <v>86</v>
      </c>
      <c r="AE72" t="s">
        <v>88</v>
      </c>
      <c r="AG72" t="s">
        <v>86</v>
      </c>
      <c r="AH72" s="68" t="s">
        <v>90</v>
      </c>
      <c r="AI72" t="s">
        <v>88</v>
      </c>
      <c r="AJ72" s="68" t="s">
        <v>84</v>
      </c>
    </row>
    <row r="73" spans="1:36" x14ac:dyDescent="0.25">
      <c r="A73" s="2" t="s">
        <v>16</v>
      </c>
      <c r="B73" s="1" t="str">
        <f>VLOOKUP(C73,Backend!$G$2:$H$10,2,FALSE)</f>
        <v>Medium/Low</v>
      </c>
      <c r="C73" s="75">
        <f t="shared" si="7"/>
        <v>5</v>
      </c>
      <c r="D73" s="72">
        <f>((E73*Backend!$I$2)+(F73*Backend!$I$4)+(G73*Backend!$I$6)+(H73*Backend!$I$8)+(I73*Backend!$I$10))/27</f>
        <v>5.1851851851851851</v>
      </c>
      <c r="E73" s="21">
        <f>COUNTIF($J73:$AJ73,Backend!$H$2)</f>
        <v>0</v>
      </c>
      <c r="F73" s="21">
        <f>COUNTIF($J73:$AJ73,Backend!$H$4)</f>
        <v>6</v>
      </c>
      <c r="G73" s="21">
        <f>COUNTIF($J73:$AJ73,Backend!$H$6)</f>
        <v>11</v>
      </c>
      <c r="H73" s="21">
        <f>COUNTIF($J73:$AJ73,Backend!$H$8)</f>
        <v>5</v>
      </c>
      <c r="I73" s="21">
        <f>COUNTIF($J73:$AJ73,Backend!$H$10)</f>
        <v>3</v>
      </c>
      <c r="J73" s="3" t="s">
        <v>21</v>
      </c>
      <c r="K73" s="4" t="s">
        <v>21</v>
      </c>
      <c r="L73" s="3" t="s">
        <v>21</v>
      </c>
      <c r="M73" s="4" t="s">
        <v>84</v>
      </c>
      <c r="N73" s="3" t="s">
        <v>84</v>
      </c>
      <c r="O73" s="4" t="s">
        <v>25</v>
      </c>
      <c r="P73" s="3" t="s">
        <v>84</v>
      </c>
      <c r="Q73" s="4" t="s">
        <v>26</v>
      </c>
      <c r="R73" s="3" t="s">
        <v>21</v>
      </c>
      <c r="S73" s="4" t="s">
        <v>25</v>
      </c>
      <c r="T73" s="3" t="s">
        <v>21</v>
      </c>
      <c r="U73" s="4" t="s">
        <v>25</v>
      </c>
      <c r="V73" s="3" t="s">
        <v>26</v>
      </c>
      <c r="W73" s="4" t="s">
        <v>21</v>
      </c>
      <c r="X73" s="3" t="s">
        <v>21</v>
      </c>
      <c r="Y73" s="4" t="s">
        <v>26</v>
      </c>
      <c r="Z73" s="3" t="s">
        <v>84</v>
      </c>
      <c r="AB73" s="68" t="s">
        <v>87</v>
      </c>
      <c r="AC73" t="s">
        <v>87</v>
      </c>
      <c r="AD73" s="68" t="s">
        <v>86</v>
      </c>
      <c r="AE73" t="s">
        <v>87</v>
      </c>
      <c r="AG73" t="s">
        <v>86</v>
      </c>
      <c r="AH73" s="68" t="s">
        <v>84</v>
      </c>
      <c r="AI73" t="s">
        <v>87</v>
      </c>
      <c r="AJ73" s="68" t="s">
        <v>84</v>
      </c>
    </row>
    <row r="74" spans="1:36" s="10" customFormat="1" x14ac:dyDescent="0.25">
      <c r="A74" s="11" t="s">
        <v>37</v>
      </c>
      <c r="B74" s="7"/>
      <c r="C74" s="7"/>
      <c r="D74" s="19"/>
      <c r="E74" s="22"/>
      <c r="F74" s="22"/>
      <c r="G74" s="22"/>
      <c r="H74" s="22"/>
      <c r="I74" s="22"/>
      <c r="J74" s="8"/>
      <c r="K74" s="9"/>
      <c r="L74" s="8"/>
      <c r="M74" s="9"/>
      <c r="N74" s="8"/>
      <c r="O74" s="9"/>
      <c r="P74" s="8"/>
      <c r="Q74" s="9"/>
      <c r="R74" s="8"/>
      <c r="S74" s="9"/>
      <c r="T74" s="8"/>
      <c r="U74" s="9"/>
      <c r="V74" s="8"/>
      <c r="W74" s="9"/>
      <c r="X74" s="8"/>
      <c r="Y74" s="9"/>
      <c r="Z74" s="8"/>
    </row>
    <row r="75" spans="1:36" x14ac:dyDescent="0.25">
      <c r="A75" s="2" t="s">
        <v>69</v>
      </c>
      <c r="B75" s="1" t="str">
        <f>VLOOKUP(C75,Backend!$G$2:$H$10,2,FALSE)</f>
        <v>Medium/Low</v>
      </c>
      <c r="C75" s="75">
        <f t="shared" ref="C75:C91" si="8">ROUND(D75,0)</f>
        <v>4</v>
      </c>
      <c r="D75" s="72">
        <f>((E75*Backend!$I$2)+(F75*Backend!$I$4)+(G75*Backend!$I$6)+(H75*Backend!$I$8)+(I75*Backend!$I$10))/27</f>
        <v>4.1481481481481479</v>
      </c>
      <c r="E75" s="21">
        <f>COUNTIF($J75:$AJ75,Backend!$H$2)</f>
        <v>2</v>
      </c>
      <c r="F75" s="21">
        <f>COUNTIF($J75:$AJ75,Backend!$H$4)</f>
        <v>2</v>
      </c>
      <c r="G75" s="21">
        <f>COUNTIF($J75:$AJ75,Backend!$H$6)</f>
        <v>3</v>
      </c>
      <c r="H75" s="21">
        <f>COUNTIF($J75:$AJ75,Backend!$H$8)</f>
        <v>10</v>
      </c>
      <c r="I75" s="21">
        <f>COUNTIF($J75:$AJ75,Backend!$H$10)</f>
        <v>9</v>
      </c>
      <c r="J75" s="3" t="s">
        <v>24</v>
      </c>
      <c r="K75" s="4" t="s">
        <v>25</v>
      </c>
      <c r="L75" s="3" t="s">
        <v>21</v>
      </c>
      <c r="M75" s="4" t="s">
        <v>25</v>
      </c>
      <c r="N75" s="3" t="s">
        <v>25</v>
      </c>
      <c r="O75" s="4" t="s">
        <v>26</v>
      </c>
      <c r="P75" s="3" t="s">
        <v>25</v>
      </c>
      <c r="Q75" s="4" t="s">
        <v>25</v>
      </c>
      <c r="R75" s="3" t="s">
        <v>26</v>
      </c>
      <c r="S75" s="4" t="s">
        <v>26</v>
      </c>
      <c r="T75" s="3" t="s">
        <v>25</v>
      </c>
      <c r="U75" s="4" t="s">
        <v>25</v>
      </c>
      <c r="V75" s="3" t="s">
        <v>21</v>
      </c>
      <c r="W75" s="4" t="s">
        <v>24</v>
      </c>
      <c r="X75" s="3" t="s">
        <v>26</v>
      </c>
      <c r="Y75" s="4" t="s">
        <v>26</v>
      </c>
      <c r="Z75" s="3" t="s">
        <v>26</v>
      </c>
      <c r="AA75" t="s">
        <v>84</v>
      </c>
      <c r="AB75" s="68" t="s">
        <v>86</v>
      </c>
      <c r="AC75" t="s">
        <v>85</v>
      </c>
      <c r="AD75" s="68" t="s">
        <v>84</v>
      </c>
      <c r="AE75" t="s">
        <v>85</v>
      </c>
      <c r="AG75" t="s">
        <v>86</v>
      </c>
      <c r="AH75" s="68" t="s">
        <v>85</v>
      </c>
      <c r="AI75" t="s">
        <v>86</v>
      </c>
      <c r="AJ75" s="68" t="s">
        <v>87</v>
      </c>
    </row>
    <row r="76" spans="1:36" x14ac:dyDescent="0.25">
      <c r="A76" s="2" t="s">
        <v>1</v>
      </c>
      <c r="B76" s="1" t="str">
        <f>VLOOKUP(C76,Backend!$G$2:$H$10,2,FALSE)</f>
        <v>Medium/Low</v>
      </c>
      <c r="C76" s="75">
        <f t="shared" si="8"/>
        <v>4</v>
      </c>
      <c r="D76" s="72">
        <f>((E76*Backend!$I$2)+(F76*Backend!$I$4)+(G76*Backend!$I$6)+(H76*Backend!$I$8)+(I76*Backend!$I$10))/27</f>
        <v>3.925925925925926</v>
      </c>
      <c r="E76" s="21">
        <f>COUNTIF($J76:$AJ76,Backend!$H$2)</f>
        <v>1</v>
      </c>
      <c r="F76" s="21">
        <f>COUNTIF($J76:$AJ76,Backend!$H$4)</f>
        <v>2</v>
      </c>
      <c r="G76" s="21">
        <f>COUNTIF($J76:$AJ76,Backend!$H$6)</f>
        <v>5</v>
      </c>
      <c r="H76" s="21">
        <f>COUNTIF($J76:$AJ76,Backend!$H$8)</f>
        <v>7</v>
      </c>
      <c r="I76" s="21">
        <f>COUNTIF($J76:$AJ76,Backend!$H$10)</f>
        <v>11</v>
      </c>
      <c r="J76" s="3" t="s">
        <v>24</v>
      </c>
      <c r="K76" s="4" t="s">
        <v>25</v>
      </c>
      <c r="L76" s="3" t="s">
        <v>26</v>
      </c>
      <c r="M76" s="4" t="s">
        <v>21</v>
      </c>
      <c r="N76" s="3" t="s">
        <v>25</v>
      </c>
      <c r="O76" s="4" t="s">
        <v>26</v>
      </c>
      <c r="P76" s="3" t="s">
        <v>25</v>
      </c>
      <c r="Q76" s="4" t="s">
        <v>25</v>
      </c>
      <c r="R76" s="3" t="s">
        <v>26</v>
      </c>
      <c r="S76" s="4" t="s">
        <v>26</v>
      </c>
      <c r="T76" s="3" t="s">
        <v>25</v>
      </c>
      <c r="U76" s="4" t="s">
        <v>25</v>
      </c>
      <c r="V76" s="3" t="s">
        <v>26</v>
      </c>
      <c r="W76" s="4" t="s">
        <v>84</v>
      </c>
      <c r="X76" s="3" t="s">
        <v>26</v>
      </c>
      <c r="Y76" s="4" t="s">
        <v>26</v>
      </c>
      <c r="Z76" s="3" t="s">
        <v>26</v>
      </c>
      <c r="AA76" t="s">
        <v>87</v>
      </c>
      <c r="AB76" s="68" t="s">
        <v>87</v>
      </c>
      <c r="AC76" t="s">
        <v>85</v>
      </c>
      <c r="AD76" s="68" t="s">
        <v>84</v>
      </c>
      <c r="AE76" t="s">
        <v>85</v>
      </c>
      <c r="AG76" t="s">
        <v>86</v>
      </c>
      <c r="AH76" s="68" t="s">
        <v>85</v>
      </c>
      <c r="AI76" t="s">
        <v>87</v>
      </c>
      <c r="AJ76" s="68" t="s">
        <v>87</v>
      </c>
    </row>
    <row r="77" spans="1:36" x14ac:dyDescent="0.25">
      <c r="A77" s="2" t="s">
        <v>2</v>
      </c>
      <c r="B77" s="1" t="str">
        <f>VLOOKUP(C77,Backend!$G$2:$H$10,2,FALSE)</f>
        <v>Medium/Low</v>
      </c>
      <c r="C77" s="75">
        <f t="shared" si="8"/>
        <v>4</v>
      </c>
      <c r="D77" s="72">
        <f>((E77*Backend!$I$2)+(F77*Backend!$I$4)+(G77*Backend!$I$6)+(H77*Backend!$I$8)+(I77*Backend!$I$10))/27</f>
        <v>4</v>
      </c>
      <c r="E77" s="21">
        <f>COUNTIF($J77:$AJ77,Backend!$H$2)</f>
        <v>0</v>
      </c>
      <c r="F77" s="21">
        <f>COUNTIF($J77:$AJ77,Backend!$H$4)</f>
        <v>4</v>
      </c>
      <c r="G77" s="21">
        <f>COUNTIF($J77:$AJ77,Backend!$H$6)</f>
        <v>3</v>
      </c>
      <c r="H77" s="21">
        <f>COUNTIF($J77:$AJ77,Backend!$H$8)</f>
        <v>10</v>
      </c>
      <c r="I77" s="21">
        <f>COUNTIF($J77:$AJ77,Backend!$H$10)</f>
        <v>9</v>
      </c>
      <c r="J77" s="3" t="s">
        <v>84</v>
      </c>
      <c r="K77" s="4" t="s">
        <v>25</v>
      </c>
      <c r="L77" s="3" t="s">
        <v>25</v>
      </c>
      <c r="M77" s="4" t="s">
        <v>25</v>
      </c>
      <c r="N77" s="3" t="s">
        <v>25</v>
      </c>
      <c r="O77" s="4" t="s">
        <v>26</v>
      </c>
      <c r="P77" s="3" t="s">
        <v>25</v>
      </c>
      <c r="Q77" s="4" t="s">
        <v>25</v>
      </c>
      <c r="R77" s="3" t="s">
        <v>26</v>
      </c>
      <c r="S77" s="4" t="s">
        <v>26</v>
      </c>
      <c r="T77" s="3" t="s">
        <v>25</v>
      </c>
      <c r="U77" s="4" t="s">
        <v>25</v>
      </c>
      <c r="V77" s="3" t="s">
        <v>21</v>
      </c>
      <c r="W77" s="4" t="s">
        <v>84</v>
      </c>
      <c r="X77" s="3" t="s">
        <v>26</v>
      </c>
      <c r="Y77" s="4" t="s">
        <v>26</v>
      </c>
      <c r="Z77" s="3" t="s">
        <v>26</v>
      </c>
      <c r="AA77" t="s">
        <v>84</v>
      </c>
      <c r="AB77" s="68" t="s">
        <v>86</v>
      </c>
      <c r="AC77" t="s">
        <v>85</v>
      </c>
      <c r="AD77" s="68" t="s">
        <v>84</v>
      </c>
      <c r="AE77" t="s">
        <v>85</v>
      </c>
      <c r="AG77" t="s">
        <v>86</v>
      </c>
      <c r="AH77" s="68" t="s">
        <v>85</v>
      </c>
      <c r="AI77" t="s">
        <v>87</v>
      </c>
      <c r="AJ77" s="68" t="s">
        <v>87</v>
      </c>
    </row>
    <row r="78" spans="1:36" x14ac:dyDescent="0.25">
      <c r="A78" s="2" t="s">
        <v>3</v>
      </c>
      <c r="B78" s="1" t="str">
        <f>VLOOKUP(C78,Backend!$G$2:$H$10,2,FALSE)</f>
        <v>Medium/Low</v>
      </c>
      <c r="C78" s="75">
        <f t="shared" si="8"/>
        <v>4</v>
      </c>
      <c r="D78" s="72">
        <f>((E78*Backend!$I$2)+(F78*Backend!$I$4)+(G78*Backend!$I$6)+(H78*Backend!$I$8)+(I78*Backend!$I$10))/27</f>
        <v>4.1481481481481479</v>
      </c>
      <c r="E78" s="21">
        <f>COUNTIF($J78:$AJ78,Backend!$H$2)</f>
        <v>0</v>
      </c>
      <c r="F78" s="21">
        <f>COUNTIF($J78:$AJ78,Backend!$H$4)</f>
        <v>4</v>
      </c>
      <c r="G78" s="21">
        <f>COUNTIF($J78:$AJ78,Backend!$H$6)</f>
        <v>6</v>
      </c>
      <c r="H78" s="21">
        <f>COUNTIF($J78:$AJ78,Backend!$H$8)</f>
        <v>7</v>
      </c>
      <c r="I78" s="21">
        <f>COUNTIF($J78:$AJ78,Backend!$H$10)</f>
        <v>8</v>
      </c>
      <c r="J78" s="3" t="s">
        <v>25</v>
      </c>
      <c r="K78" s="4" t="s">
        <v>84</v>
      </c>
      <c r="L78" s="3" t="s">
        <v>26</v>
      </c>
      <c r="M78" s="4" t="s">
        <v>25</v>
      </c>
      <c r="N78" s="3" t="s">
        <v>21</v>
      </c>
      <c r="O78" s="4" t="s">
        <v>26</v>
      </c>
      <c r="P78" s="3" t="s">
        <v>21</v>
      </c>
      <c r="Q78" s="4" t="s">
        <v>21</v>
      </c>
      <c r="R78" s="3" t="s">
        <v>26</v>
      </c>
      <c r="S78" s="4" t="s">
        <v>26</v>
      </c>
      <c r="T78" s="3" t="s">
        <v>21</v>
      </c>
      <c r="U78" s="4" t="s">
        <v>84</v>
      </c>
      <c r="V78" s="3" t="s">
        <v>26</v>
      </c>
      <c r="W78" s="4" t="s">
        <v>25</v>
      </c>
      <c r="X78" s="3" t="s">
        <v>25</v>
      </c>
      <c r="Y78" s="4" t="s">
        <v>26</v>
      </c>
      <c r="Z78" s="3" t="s">
        <v>26</v>
      </c>
      <c r="AA78" t="s">
        <v>84</v>
      </c>
      <c r="AB78" s="68" t="s">
        <v>87</v>
      </c>
      <c r="AC78" t="s">
        <v>86</v>
      </c>
      <c r="AD78" s="68" t="s">
        <v>86</v>
      </c>
      <c r="AE78" t="s">
        <v>85</v>
      </c>
      <c r="AG78" t="s">
        <v>86</v>
      </c>
      <c r="AH78" s="68" t="s">
        <v>87</v>
      </c>
      <c r="AJ78" s="68" t="s">
        <v>84</v>
      </c>
    </row>
    <row r="79" spans="1:36" x14ac:dyDescent="0.25">
      <c r="A79" s="2" t="s">
        <v>82</v>
      </c>
      <c r="B79" s="1" t="str">
        <f>VLOOKUP(C79,Backend!$G$2:$H$10,2,FALSE)</f>
        <v>Medium/Low</v>
      </c>
      <c r="C79" s="75">
        <f t="shared" si="8"/>
        <v>5</v>
      </c>
      <c r="D79" s="72">
        <f>((E79*Backend!$I$2)+(F79*Backend!$I$4)+(G79*Backend!$I$6)+(H79*Backend!$I$8)+(I79*Backend!$I$10))/27</f>
        <v>4.5185185185185182</v>
      </c>
      <c r="E79" s="21">
        <f>COUNTIF($J79:$AJ79,Backend!$H$2)</f>
        <v>1</v>
      </c>
      <c r="F79" s="21">
        <f>COUNTIF($J79:$AJ79,Backend!$H$4)</f>
        <v>3</v>
      </c>
      <c r="G79" s="21">
        <f>COUNTIF($J79:$AJ79,Backend!$H$6)</f>
        <v>8</v>
      </c>
      <c r="H79" s="21">
        <f>COUNTIF($J79:$AJ79,Backend!$H$8)</f>
        <v>6</v>
      </c>
      <c r="I79" s="21">
        <f>COUNTIF($J79:$AJ79,Backend!$H$10)</f>
        <v>8</v>
      </c>
      <c r="J79" s="3" t="s">
        <v>21</v>
      </c>
      <c r="K79" s="4" t="s">
        <v>84</v>
      </c>
      <c r="L79" s="3" t="s">
        <v>26</v>
      </c>
      <c r="M79" s="4" t="s">
        <v>21</v>
      </c>
      <c r="N79" s="3" t="s">
        <v>25</v>
      </c>
      <c r="O79" s="4" t="s">
        <v>26</v>
      </c>
      <c r="P79" s="3" t="s">
        <v>25</v>
      </c>
      <c r="Q79" s="4" t="s">
        <v>21</v>
      </c>
      <c r="R79" s="3" t="s">
        <v>26</v>
      </c>
      <c r="S79" s="4" t="s">
        <v>26</v>
      </c>
      <c r="T79" s="3" t="s">
        <v>21</v>
      </c>
      <c r="U79" s="4" t="s">
        <v>21</v>
      </c>
      <c r="V79" s="3" t="s">
        <v>26</v>
      </c>
      <c r="W79" s="4" t="s">
        <v>21</v>
      </c>
      <c r="X79" s="3" t="s">
        <v>25</v>
      </c>
      <c r="Y79" s="4" t="s">
        <v>25</v>
      </c>
      <c r="Z79" s="3" t="s">
        <v>26</v>
      </c>
      <c r="AA79" t="s">
        <v>84</v>
      </c>
      <c r="AB79" s="68" t="s">
        <v>87</v>
      </c>
      <c r="AC79" t="s">
        <v>85</v>
      </c>
      <c r="AD79" s="68" t="s">
        <v>88</v>
      </c>
      <c r="AE79" t="s">
        <v>85</v>
      </c>
      <c r="AG79" t="s">
        <v>86</v>
      </c>
      <c r="AH79" s="68" t="s">
        <v>87</v>
      </c>
      <c r="AI79" t="s">
        <v>86</v>
      </c>
      <c r="AJ79" s="68" t="s">
        <v>84</v>
      </c>
    </row>
    <row r="80" spans="1:36" x14ac:dyDescent="0.25">
      <c r="A80" s="2" t="s">
        <v>5</v>
      </c>
      <c r="B80" s="1" t="str">
        <f>VLOOKUP(C80,Backend!$G$2:$H$10,2,FALSE)</f>
        <v>Medium/Low</v>
      </c>
      <c r="C80" s="75">
        <f t="shared" si="8"/>
        <v>4</v>
      </c>
      <c r="D80" s="72">
        <f>((E80*Backend!$I$2)+(F80*Backend!$I$4)+(G80*Backend!$I$6)+(H80*Backend!$I$8)+(I80*Backend!$I$10))/27</f>
        <v>4.4444444444444446</v>
      </c>
      <c r="E80" s="21">
        <f>COUNTIF($J80:$AJ80,Backend!$H$2)</f>
        <v>0</v>
      </c>
      <c r="F80" s="21">
        <f>COUNTIF($J80:$AJ80,Backend!$H$4)</f>
        <v>4</v>
      </c>
      <c r="G80" s="21">
        <f>COUNTIF($J80:$AJ80,Backend!$H$6)</f>
        <v>6</v>
      </c>
      <c r="H80" s="21">
        <f>COUNTIF($J80:$AJ80,Backend!$H$8)</f>
        <v>10</v>
      </c>
      <c r="I80" s="21">
        <f>COUNTIF($J80:$AJ80,Backend!$H$10)</f>
        <v>6</v>
      </c>
      <c r="J80" s="3" t="s">
        <v>21</v>
      </c>
      <c r="K80" s="4" t="s">
        <v>21</v>
      </c>
      <c r="L80" s="3" t="s">
        <v>25</v>
      </c>
      <c r="M80" s="4" t="s">
        <v>21</v>
      </c>
      <c r="N80" s="3" t="s">
        <v>21</v>
      </c>
      <c r="O80" s="4" t="s">
        <v>26</v>
      </c>
      <c r="P80" s="3" t="s">
        <v>25</v>
      </c>
      <c r="Q80" s="4" t="s">
        <v>84</v>
      </c>
      <c r="R80" s="3" t="s">
        <v>25</v>
      </c>
      <c r="S80" s="4" t="s">
        <v>25</v>
      </c>
      <c r="T80" s="3" t="s">
        <v>25</v>
      </c>
      <c r="U80" s="4" t="s">
        <v>25</v>
      </c>
      <c r="V80" s="3" t="s">
        <v>26</v>
      </c>
      <c r="W80" s="4" t="s">
        <v>21</v>
      </c>
      <c r="X80" s="3" t="s">
        <v>26</v>
      </c>
      <c r="Y80" s="4" t="s">
        <v>25</v>
      </c>
      <c r="Z80" s="3" t="s">
        <v>26</v>
      </c>
      <c r="AA80" t="s">
        <v>84</v>
      </c>
      <c r="AB80" s="68" t="s">
        <v>87</v>
      </c>
      <c r="AC80" t="s">
        <v>85</v>
      </c>
      <c r="AD80" s="68" t="s">
        <v>84</v>
      </c>
      <c r="AE80" t="s">
        <v>86</v>
      </c>
      <c r="AG80" t="s">
        <v>86</v>
      </c>
      <c r="AH80" s="68" t="s">
        <v>86</v>
      </c>
      <c r="AI80" t="s">
        <v>85</v>
      </c>
      <c r="AJ80" s="68" t="s">
        <v>84</v>
      </c>
    </row>
    <row r="81" spans="1:36" x14ac:dyDescent="0.25">
      <c r="A81" s="2" t="s">
        <v>6</v>
      </c>
      <c r="B81" s="1" t="str">
        <f>VLOOKUP(C81,Backend!$G$2:$H$10,2,FALSE)</f>
        <v>Medium/Low</v>
      </c>
      <c r="C81" s="75">
        <f t="shared" si="8"/>
        <v>5</v>
      </c>
      <c r="D81" s="72">
        <f>((E81*Backend!$I$2)+(F81*Backend!$I$4)+(G81*Backend!$I$6)+(H81*Backend!$I$8)+(I81*Backend!$I$10))/27</f>
        <v>5.0370370370370372</v>
      </c>
      <c r="E81" s="21">
        <f>COUNTIF($J81:$AJ81,Backend!$H$2)</f>
        <v>0</v>
      </c>
      <c r="F81" s="21">
        <f>COUNTIF($J81:$AJ81,Backend!$H$4)</f>
        <v>6</v>
      </c>
      <c r="G81" s="21">
        <f>COUNTIF($J81:$AJ81,Backend!$H$6)</f>
        <v>8</v>
      </c>
      <c r="H81" s="21">
        <f>COUNTIF($J81:$AJ81,Backend!$H$8)</f>
        <v>9</v>
      </c>
      <c r="I81" s="21">
        <f>COUNTIF($J81:$AJ81,Backend!$H$10)</f>
        <v>2</v>
      </c>
      <c r="J81" s="3" t="s">
        <v>84</v>
      </c>
      <c r="K81" s="4" t="s">
        <v>84</v>
      </c>
      <c r="L81" s="3" t="s">
        <v>25</v>
      </c>
      <c r="M81" s="4" t="s">
        <v>21</v>
      </c>
      <c r="N81" s="3" t="s">
        <v>21</v>
      </c>
      <c r="O81" s="4" t="s">
        <v>25</v>
      </c>
      <c r="P81" s="3" t="s">
        <v>25</v>
      </c>
      <c r="Q81" s="4" t="s">
        <v>21</v>
      </c>
      <c r="R81" s="3" t="s">
        <v>25</v>
      </c>
      <c r="S81" s="4" t="s">
        <v>26</v>
      </c>
      <c r="T81" s="3" t="s">
        <v>25</v>
      </c>
      <c r="U81" s="4" t="s">
        <v>84</v>
      </c>
      <c r="V81" s="3" t="s">
        <v>26</v>
      </c>
      <c r="W81" s="4" t="s">
        <v>21</v>
      </c>
      <c r="X81" s="3" t="s">
        <v>25</v>
      </c>
      <c r="Y81" s="4" t="s">
        <v>21</v>
      </c>
      <c r="Z81" s="3" t="s">
        <v>25</v>
      </c>
      <c r="AA81" t="s">
        <v>84</v>
      </c>
      <c r="AB81" s="68" t="s">
        <v>87</v>
      </c>
      <c r="AC81" t="s">
        <v>87</v>
      </c>
      <c r="AD81" s="68" t="s">
        <v>87</v>
      </c>
      <c r="AE81" t="s">
        <v>86</v>
      </c>
      <c r="AG81" t="s">
        <v>86</v>
      </c>
      <c r="AH81" s="68" t="s">
        <v>84</v>
      </c>
      <c r="AJ81" s="68" t="s">
        <v>84</v>
      </c>
    </row>
    <row r="82" spans="1:36" x14ac:dyDescent="0.25">
      <c r="A82" s="2" t="s">
        <v>7</v>
      </c>
      <c r="B82" s="1" t="str">
        <f>VLOOKUP(C82,Backend!$G$2:$H$10,2,FALSE)</f>
        <v>Medium/Low</v>
      </c>
      <c r="C82" s="75">
        <f t="shared" si="8"/>
        <v>4</v>
      </c>
      <c r="D82" s="72">
        <f>((E82*Backend!$I$2)+(F82*Backend!$I$4)+(G82*Backend!$I$6)+(H82*Backend!$I$8)+(I82*Backend!$I$10))/27</f>
        <v>4.2222222222222223</v>
      </c>
      <c r="E82" s="21">
        <f>COUNTIF($J82:$AJ82,Backend!$H$2)</f>
        <v>2</v>
      </c>
      <c r="F82" s="21">
        <f>COUNTIF($J82:$AJ82,Backend!$H$4)</f>
        <v>5</v>
      </c>
      <c r="G82" s="21">
        <f>COUNTIF($J82:$AJ82,Backend!$H$6)</f>
        <v>2</v>
      </c>
      <c r="H82" s="21">
        <f>COUNTIF($J82:$AJ82,Backend!$H$8)</f>
        <v>4</v>
      </c>
      <c r="I82" s="21">
        <f>COUNTIF($J82:$AJ82,Backend!$H$10)</f>
        <v>13</v>
      </c>
      <c r="J82" s="3" t="s">
        <v>84</v>
      </c>
      <c r="K82" s="4" t="s">
        <v>24</v>
      </c>
      <c r="L82" s="3" t="s">
        <v>21</v>
      </c>
      <c r="M82" s="4" t="s">
        <v>26</v>
      </c>
      <c r="N82" s="3" t="s">
        <v>26</v>
      </c>
      <c r="O82" s="4" t="s">
        <v>26</v>
      </c>
      <c r="P82" s="3" t="s">
        <v>26</v>
      </c>
      <c r="Q82" s="4" t="s">
        <v>25</v>
      </c>
      <c r="R82" s="3" t="s">
        <v>26</v>
      </c>
      <c r="S82" s="4" t="s">
        <v>26</v>
      </c>
      <c r="T82" s="3" t="s">
        <v>26</v>
      </c>
      <c r="U82" s="4" t="s">
        <v>26</v>
      </c>
      <c r="V82" s="3" t="s">
        <v>24</v>
      </c>
      <c r="W82" s="4" t="s">
        <v>84</v>
      </c>
      <c r="X82" s="3" t="s">
        <v>26</v>
      </c>
      <c r="Y82" s="4" t="s">
        <v>25</v>
      </c>
      <c r="Z82" s="3" t="s">
        <v>26</v>
      </c>
      <c r="AA82" t="s">
        <v>84</v>
      </c>
      <c r="AB82" s="68" t="s">
        <v>86</v>
      </c>
      <c r="AC82" t="s">
        <v>85</v>
      </c>
      <c r="AD82" s="68" t="s">
        <v>87</v>
      </c>
      <c r="AE82" t="s">
        <v>85</v>
      </c>
      <c r="AG82" t="s">
        <v>86</v>
      </c>
      <c r="AH82" s="68" t="s">
        <v>84</v>
      </c>
      <c r="AI82" t="s">
        <v>85</v>
      </c>
      <c r="AJ82" s="68" t="s">
        <v>84</v>
      </c>
    </row>
    <row r="83" spans="1:36" x14ac:dyDescent="0.25">
      <c r="A83" s="2" t="s">
        <v>8</v>
      </c>
      <c r="B83" s="1" t="str">
        <f>VLOOKUP(C83,Backend!$G$2:$H$10,2,FALSE)</f>
        <v>Medium</v>
      </c>
      <c r="C83" s="75">
        <f t="shared" si="8"/>
        <v>6</v>
      </c>
      <c r="D83" s="72">
        <f>((E83*Backend!$I$2)+(F83*Backend!$I$4)+(G83*Backend!$I$6)+(H83*Backend!$I$8)+(I83*Backend!$I$10))/27</f>
        <v>6.0740740740740744</v>
      </c>
      <c r="E83" s="21">
        <f>COUNTIF($J83:$AJ83,Backend!$H$2)</f>
        <v>1</v>
      </c>
      <c r="F83" s="21">
        <f>COUNTIF($J83:$AJ83,Backend!$H$4)</f>
        <v>11</v>
      </c>
      <c r="G83" s="21">
        <f>COUNTIF($J83:$AJ83,Backend!$H$6)</f>
        <v>6</v>
      </c>
      <c r="H83" s="21">
        <f>COUNTIF($J83:$AJ83,Backend!$H$8)</f>
        <v>7</v>
      </c>
      <c r="I83" s="21">
        <f>COUNTIF($J83:$AJ83,Backend!$H$10)</f>
        <v>1</v>
      </c>
      <c r="J83" s="3" t="s">
        <v>21</v>
      </c>
      <c r="K83" s="4" t="s">
        <v>84</v>
      </c>
      <c r="L83" s="3" t="s">
        <v>84</v>
      </c>
      <c r="M83" s="4" t="s">
        <v>84</v>
      </c>
      <c r="N83" s="3" t="s">
        <v>21</v>
      </c>
      <c r="O83" s="4" t="s">
        <v>25</v>
      </c>
      <c r="P83" s="3" t="s">
        <v>25</v>
      </c>
      <c r="Q83" s="4" t="s">
        <v>24</v>
      </c>
      <c r="R83" s="3" t="s">
        <v>21</v>
      </c>
      <c r="S83" s="4" t="s">
        <v>84</v>
      </c>
      <c r="T83" s="3" t="s">
        <v>84</v>
      </c>
      <c r="U83" s="4" t="s">
        <v>84</v>
      </c>
      <c r="V83" s="3" t="s">
        <v>21</v>
      </c>
      <c r="W83" s="4" t="s">
        <v>84</v>
      </c>
      <c r="X83" s="3" t="s">
        <v>25</v>
      </c>
      <c r="Y83" s="4" t="s">
        <v>25</v>
      </c>
      <c r="Z83" s="3" t="s">
        <v>21</v>
      </c>
      <c r="AA83" t="s">
        <v>84</v>
      </c>
      <c r="AB83" s="68" t="s">
        <v>87</v>
      </c>
      <c r="AC83" t="s">
        <v>86</v>
      </c>
      <c r="AD83" s="68" t="s">
        <v>84</v>
      </c>
      <c r="AE83" t="s">
        <v>86</v>
      </c>
      <c r="AG83" t="s">
        <v>86</v>
      </c>
      <c r="AH83" s="68" t="s">
        <v>84</v>
      </c>
      <c r="AI83" t="s">
        <v>85</v>
      </c>
      <c r="AJ83" s="68" t="s">
        <v>84</v>
      </c>
    </row>
    <row r="84" spans="1:36" x14ac:dyDescent="0.25">
      <c r="A84" s="2" t="s">
        <v>9</v>
      </c>
      <c r="B84" s="1" t="str">
        <f>VLOOKUP(C84,Backend!$G$2:$H$10,2,FALSE)</f>
        <v>High/Medium</v>
      </c>
      <c r="C84" s="75">
        <f t="shared" si="8"/>
        <v>7</v>
      </c>
      <c r="D84" s="72">
        <f>((E84*Backend!$I$2)+(F84*Backend!$I$4)+(G84*Backend!$I$6)+(H84*Backend!$I$8)+(I84*Backend!$I$10))/27</f>
        <v>6.5925925925925926</v>
      </c>
      <c r="E84" s="21">
        <f>COUNTIF($J84:$AJ84,Backend!$H$2)</f>
        <v>2</v>
      </c>
      <c r="F84" s="21">
        <f>COUNTIF($J84:$AJ84,Backend!$H$4)</f>
        <v>12</v>
      </c>
      <c r="G84" s="21">
        <f>COUNTIF($J84:$AJ84,Backend!$H$6)</f>
        <v>8</v>
      </c>
      <c r="H84" s="21">
        <f>COUNTIF($J84:$AJ84,Backend!$H$8)</f>
        <v>3</v>
      </c>
      <c r="I84" s="21">
        <f>COUNTIF($J84:$AJ84,Backend!$H$10)</f>
        <v>1</v>
      </c>
      <c r="J84" s="3" t="s">
        <v>84</v>
      </c>
      <c r="K84" s="4" t="s">
        <v>84</v>
      </c>
      <c r="L84" s="3" t="s">
        <v>84</v>
      </c>
      <c r="M84" s="4" t="s">
        <v>84</v>
      </c>
      <c r="N84" s="3" t="s">
        <v>21</v>
      </c>
      <c r="O84" s="4" t="s">
        <v>21</v>
      </c>
      <c r="P84" s="3" t="s">
        <v>25</v>
      </c>
      <c r="Q84" s="4" t="s">
        <v>24</v>
      </c>
      <c r="R84" s="3" t="s">
        <v>21</v>
      </c>
      <c r="S84" s="4" t="s">
        <v>84</v>
      </c>
      <c r="T84" s="3" t="s">
        <v>84</v>
      </c>
      <c r="U84" s="4" t="s">
        <v>24</v>
      </c>
      <c r="V84" s="3" t="s">
        <v>21</v>
      </c>
      <c r="W84" s="4" t="s">
        <v>84</v>
      </c>
      <c r="X84" s="3" t="s">
        <v>21</v>
      </c>
      <c r="Y84" s="4" t="s">
        <v>21</v>
      </c>
      <c r="Z84" s="3" t="s">
        <v>21</v>
      </c>
      <c r="AA84" t="s">
        <v>84</v>
      </c>
      <c r="AB84" s="68" t="s">
        <v>87</v>
      </c>
      <c r="AC84" t="s">
        <v>86</v>
      </c>
      <c r="AD84" s="68" t="s">
        <v>84</v>
      </c>
      <c r="AE84" t="s">
        <v>84</v>
      </c>
      <c r="AG84" t="s">
        <v>86</v>
      </c>
      <c r="AH84" s="68" t="s">
        <v>84</v>
      </c>
      <c r="AI84" t="s">
        <v>85</v>
      </c>
      <c r="AJ84" s="68" t="s">
        <v>84</v>
      </c>
    </row>
    <row r="85" spans="1:36" x14ac:dyDescent="0.25">
      <c r="A85" s="2" t="s">
        <v>10</v>
      </c>
      <c r="B85" s="1" t="str">
        <f>VLOOKUP(C85,Backend!$G$2:$H$10,2,FALSE)</f>
        <v>Medium</v>
      </c>
      <c r="C85" s="75">
        <f t="shared" si="8"/>
        <v>6</v>
      </c>
      <c r="D85" s="72">
        <f>((E85*Backend!$I$2)+(F85*Backend!$I$4)+(G85*Backend!$I$6)+(H85*Backend!$I$8)+(I85*Backend!$I$10))/27</f>
        <v>6.3703703703703702</v>
      </c>
      <c r="E85" s="21">
        <f>COUNTIF($J85:$AJ85,Backend!$H$2)</f>
        <v>1</v>
      </c>
      <c r="F85" s="21">
        <f>COUNTIF($J85:$AJ85,Backend!$H$4)</f>
        <v>14</v>
      </c>
      <c r="G85" s="21">
        <f>COUNTIF($J85:$AJ85,Backend!$H$6)</f>
        <v>4</v>
      </c>
      <c r="H85" s="21">
        <f>COUNTIF($J85:$AJ85,Backend!$H$8)</f>
        <v>6</v>
      </c>
      <c r="I85" s="21">
        <f>COUNTIF($J85:$AJ85,Backend!$H$10)</f>
        <v>1</v>
      </c>
      <c r="J85" s="3" t="s">
        <v>84</v>
      </c>
      <c r="K85" s="4" t="s">
        <v>84</v>
      </c>
      <c r="L85" s="3" t="s">
        <v>84</v>
      </c>
      <c r="M85" s="4" t="s">
        <v>84</v>
      </c>
      <c r="N85" s="3" t="s">
        <v>21</v>
      </c>
      <c r="O85" s="4" t="s">
        <v>25</v>
      </c>
      <c r="P85" s="3" t="s">
        <v>25</v>
      </c>
      <c r="Q85" s="4" t="s">
        <v>24</v>
      </c>
      <c r="R85" s="3" t="s">
        <v>21</v>
      </c>
      <c r="S85" s="4" t="s">
        <v>84</v>
      </c>
      <c r="T85" s="3" t="s">
        <v>84</v>
      </c>
      <c r="U85" s="4" t="s">
        <v>84</v>
      </c>
      <c r="V85" s="3" t="s">
        <v>25</v>
      </c>
      <c r="W85" s="4" t="s">
        <v>84</v>
      </c>
      <c r="X85" s="3" t="s">
        <v>21</v>
      </c>
      <c r="Y85" s="4" t="s">
        <v>84</v>
      </c>
      <c r="Z85" s="3" t="s">
        <v>21</v>
      </c>
      <c r="AA85" t="s">
        <v>84</v>
      </c>
      <c r="AB85" s="68" t="s">
        <v>84</v>
      </c>
      <c r="AC85" t="s">
        <v>86</v>
      </c>
      <c r="AD85" s="68" t="s">
        <v>84</v>
      </c>
      <c r="AE85" t="s">
        <v>86</v>
      </c>
      <c r="AG85" t="s">
        <v>86</v>
      </c>
      <c r="AH85" s="68" t="s">
        <v>84</v>
      </c>
      <c r="AI85" t="s">
        <v>85</v>
      </c>
      <c r="AJ85" s="68" t="s">
        <v>84</v>
      </c>
    </row>
    <row r="86" spans="1:36" x14ac:dyDescent="0.25">
      <c r="A86" s="2" t="s">
        <v>11</v>
      </c>
      <c r="B86" s="1" t="str">
        <f>VLOOKUP(C86,Backend!$G$2:$H$10,2,FALSE)</f>
        <v>High/Medium</v>
      </c>
      <c r="C86" s="75">
        <f t="shared" si="8"/>
        <v>7</v>
      </c>
      <c r="D86" s="72">
        <f>((E86*Backend!$I$2)+(F86*Backend!$I$4)+(G86*Backend!$I$6)+(H86*Backend!$I$8)+(I86*Backend!$I$10))/27</f>
        <v>6.5185185185185182</v>
      </c>
      <c r="E86" s="21">
        <f>COUNTIF($J86:$AJ86,Backend!$H$2)</f>
        <v>1</v>
      </c>
      <c r="F86" s="21">
        <f>COUNTIF($J86:$AJ86,Backend!$H$4)</f>
        <v>12</v>
      </c>
      <c r="G86" s="21">
        <f>COUNTIF($J86:$AJ86,Backend!$H$6)</f>
        <v>10</v>
      </c>
      <c r="H86" s="21">
        <f>COUNTIF($J86:$AJ86,Backend!$H$8)</f>
        <v>2</v>
      </c>
      <c r="I86" s="21">
        <f>COUNTIF($J86:$AJ86,Backend!$H$10)</f>
        <v>1</v>
      </c>
      <c r="J86" s="3" t="s">
        <v>21</v>
      </c>
      <c r="K86" s="4" t="s">
        <v>84</v>
      </c>
      <c r="L86" s="3" t="s">
        <v>24</v>
      </c>
      <c r="M86" s="4" t="s">
        <v>84</v>
      </c>
      <c r="N86" s="3" t="s">
        <v>21</v>
      </c>
      <c r="O86" s="4" t="s">
        <v>84</v>
      </c>
      <c r="P86" s="3" t="s">
        <v>25</v>
      </c>
      <c r="Q86" s="4" t="s">
        <v>21</v>
      </c>
      <c r="R86" s="3" t="s">
        <v>21</v>
      </c>
      <c r="S86" s="4" t="s">
        <v>84</v>
      </c>
      <c r="T86" s="3" t="s">
        <v>84</v>
      </c>
      <c r="U86" s="4" t="s">
        <v>84</v>
      </c>
      <c r="V86" s="3" t="s">
        <v>26</v>
      </c>
      <c r="W86" s="4" t="s">
        <v>84</v>
      </c>
      <c r="X86" s="3" t="s">
        <v>21</v>
      </c>
      <c r="Y86" s="4" t="s">
        <v>21</v>
      </c>
      <c r="Z86" s="3" t="s">
        <v>21</v>
      </c>
      <c r="AA86" t="s">
        <v>84</v>
      </c>
      <c r="AB86" s="68" t="s">
        <v>84</v>
      </c>
      <c r="AC86" t="s">
        <v>87</v>
      </c>
      <c r="AD86" s="68" t="s">
        <v>84</v>
      </c>
      <c r="AE86" t="s">
        <v>87</v>
      </c>
      <c r="AG86" t="s">
        <v>86</v>
      </c>
      <c r="AH86" s="68" t="s">
        <v>84</v>
      </c>
      <c r="AI86" t="s">
        <v>87</v>
      </c>
      <c r="AJ86" s="68" t="s">
        <v>84</v>
      </c>
    </row>
    <row r="87" spans="1:36" x14ac:dyDescent="0.25">
      <c r="A87" s="2" t="s">
        <v>12</v>
      </c>
      <c r="B87" s="1" t="str">
        <f>VLOOKUP(C87,Backend!$G$2:$H$10,2,FALSE)</f>
        <v>High/Medium</v>
      </c>
      <c r="C87" s="75">
        <f t="shared" si="8"/>
        <v>7</v>
      </c>
      <c r="D87" s="72">
        <f>((E87*Backend!$I$2)+(F87*Backend!$I$4)+(G87*Backend!$I$6)+(H87*Backend!$I$8)+(I87*Backend!$I$10))/27</f>
        <v>6.5185185185185182</v>
      </c>
      <c r="E87" s="21">
        <f>COUNTIF($J87:$AJ87,Backend!$H$2)</f>
        <v>1</v>
      </c>
      <c r="F87" s="21">
        <f>COUNTIF($J87:$AJ87,Backend!$H$4)</f>
        <v>13</v>
      </c>
      <c r="G87" s="21">
        <f>COUNTIF($J87:$AJ87,Backend!$H$6)</f>
        <v>7</v>
      </c>
      <c r="H87" s="21">
        <f>COUNTIF($J87:$AJ87,Backend!$H$8)</f>
        <v>5</v>
      </c>
      <c r="I87" s="21">
        <f>COUNTIF($J87:$AJ87,Backend!$H$10)</f>
        <v>0</v>
      </c>
      <c r="J87" s="3" t="s">
        <v>84</v>
      </c>
      <c r="K87" s="4" t="s">
        <v>84</v>
      </c>
      <c r="L87" s="3" t="s">
        <v>84</v>
      </c>
      <c r="M87" s="4" t="s">
        <v>84</v>
      </c>
      <c r="N87" s="3" t="s">
        <v>21</v>
      </c>
      <c r="O87" s="4" t="s">
        <v>21</v>
      </c>
      <c r="P87" s="3" t="s">
        <v>25</v>
      </c>
      <c r="Q87" s="4" t="s">
        <v>84</v>
      </c>
      <c r="R87" s="3" t="s">
        <v>84</v>
      </c>
      <c r="S87" s="4" t="s">
        <v>84</v>
      </c>
      <c r="T87" s="3" t="s">
        <v>84</v>
      </c>
      <c r="U87" s="4" t="s">
        <v>24</v>
      </c>
      <c r="V87" s="3" t="s">
        <v>25</v>
      </c>
      <c r="W87" s="4" t="s">
        <v>84</v>
      </c>
      <c r="X87" s="3" t="s">
        <v>21</v>
      </c>
      <c r="Y87" s="4" t="s">
        <v>25</v>
      </c>
      <c r="Z87" s="3" t="s">
        <v>21</v>
      </c>
      <c r="AA87" t="s">
        <v>84</v>
      </c>
      <c r="AB87" s="68" t="s">
        <v>87</v>
      </c>
      <c r="AC87" t="s">
        <v>87</v>
      </c>
      <c r="AD87" s="68" t="s">
        <v>84</v>
      </c>
      <c r="AE87" t="s">
        <v>86</v>
      </c>
      <c r="AG87" t="s">
        <v>86</v>
      </c>
      <c r="AH87" s="68" t="s">
        <v>84</v>
      </c>
      <c r="AI87" t="s">
        <v>87</v>
      </c>
      <c r="AJ87" s="68" t="s">
        <v>84</v>
      </c>
    </row>
    <row r="88" spans="1:36" x14ac:dyDescent="0.25">
      <c r="A88" s="2" t="s">
        <v>13</v>
      </c>
      <c r="B88" s="1" t="str">
        <f>VLOOKUP(C88,Backend!$G$2:$H$10,2,FALSE)</f>
        <v>High/Medium</v>
      </c>
      <c r="C88" s="75">
        <f t="shared" si="8"/>
        <v>7</v>
      </c>
      <c r="D88" s="72">
        <f>((E88*Backend!$I$2)+(F88*Backend!$I$4)+(G88*Backend!$I$6)+(H88*Backend!$I$8)+(I88*Backend!$I$10))/27</f>
        <v>6.8148148148148149</v>
      </c>
      <c r="E88" s="21">
        <f>COUNTIF($J88:$AJ88,Backend!$H$2)</f>
        <v>5</v>
      </c>
      <c r="F88" s="21">
        <f>COUNTIF($J88:$AJ88,Backend!$H$4)</f>
        <v>9</v>
      </c>
      <c r="G88" s="21">
        <f>COUNTIF($J88:$AJ88,Backend!$H$6)</f>
        <v>7</v>
      </c>
      <c r="H88" s="21">
        <f>COUNTIF($J88:$AJ88,Backend!$H$8)</f>
        <v>5</v>
      </c>
      <c r="I88" s="21">
        <f>COUNTIF($J88:$AJ88,Backend!$H$10)</f>
        <v>0</v>
      </c>
      <c r="J88" s="3" t="s">
        <v>84</v>
      </c>
      <c r="K88" s="4" t="s">
        <v>21</v>
      </c>
      <c r="L88" s="3" t="s">
        <v>84</v>
      </c>
      <c r="M88" s="4" t="s">
        <v>84</v>
      </c>
      <c r="N88" s="3" t="s">
        <v>21</v>
      </c>
      <c r="O88" s="4" t="s">
        <v>25</v>
      </c>
      <c r="P88" s="3" t="s">
        <v>25</v>
      </c>
      <c r="Q88" s="4" t="s">
        <v>24</v>
      </c>
      <c r="R88" s="3" t="s">
        <v>84</v>
      </c>
      <c r="S88" s="4" t="s">
        <v>24</v>
      </c>
      <c r="T88" s="3" t="s">
        <v>24</v>
      </c>
      <c r="U88" s="4" t="s">
        <v>24</v>
      </c>
      <c r="V88" s="3" t="s">
        <v>21</v>
      </c>
      <c r="W88" s="4" t="s">
        <v>24</v>
      </c>
      <c r="X88" s="3" t="s">
        <v>84</v>
      </c>
      <c r="Y88" s="4" t="s">
        <v>25</v>
      </c>
      <c r="Z88" s="3" t="s">
        <v>21</v>
      </c>
      <c r="AA88" t="s">
        <v>87</v>
      </c>
      <c r="AB88" s="68" t="s">
        <v>84</v>
      </c>
      <c r="AC88" t="s">
        <v>87</v>
      </c>
      <c r="AD88" s="68" t="s">
        <v>84</v>
      </c>
      <c r="AE88" t="s">
        <v>87</v>
      </c>
      <c r="AG88" t="s">
        <v>86</v>
      </c>
      <c r="AH88" s="68" t="s">
        <v>84</v>
      </c>
      <c r="AI88" t="s">
        <v>86</v>
      </c>
      <c r="AJ88" s="68" t="s">
        <v>84</v>
      </c>
    </row>
    <row r="89" spans="1:36" x14ac:dyDescent="0.25">
      <c r="A89" s="2" t="s">
        <v>70</v>
      </c>
      <c r="B89" s="1" t="str">
        <f>VLOOKUP(C89,Backend!$G$2:$H$10,2,FALSE)</f>
        <v>High/Medium</v>
      </c>
      <c r="C89" s="75">
        <f t="shared" si="8"/>
        <v>7</v>
      </c>
      <c r="D89" s="72">
        <f>((E89*Backend!$I$2)+(F89*Backend!$I$4)+(G89*Backend!$I$6)+(H89*Backend!$I$8)+(I89*Backend!$I$10))/27</f>
        <v>6.7407407407407405</v>
      </c>
      <c r="E89" s="21">
        <f>COUNTIF($J89:$AJ89,Backend!$H$2)</f>
        <v>2</v>
      </c>
      <c r="F89" s="21">
        <f>COUNTIF($J89:$AJ89,Backend!$H$4)</f>
        <v>13</v>
      </c>
      <c r="G89" s="21">
        <f>COUNTIF($J89:$AJ89,Backend!$H$6)</f>
        <v>8</v>
      </c>
      <c r="H89" s="21">
        <f>COUNTIF($J89:$AJ89,Backend!$H$8)</f>
        <v>2</v>
      </c>
      <c r="I89" s="21">
        <f>COUNTIF($J89:$AJ89,Backend!$H$10)</f>
        <v>1</v>
      </c>
      <c r="J89" s="3" t="s">
        <v>84</v>
      </c>
      <c r="K89" s="4" t="s">
        <v>84</v>
      </c>
      <c r="L89" s="3" t="s">
        <v>24</v>
      </c>
      <c r="M89" s="4" t="s">
        <v>84</v>
      </c>
      <c r="N89" s="3" t="s">
        <v>21</v>
      </c>
      <c r="O89" s="4" t="s">
        <v>21</v>
      </c>
      <c r="P89" s="3" t="s">
        <v>25</v>
      </c>
      <c r="Q89" s="4" t="s">
        <v>84</v>
      </c>
      <c r="R89" s="3" t="s">
        <v>84</v>
      </c>
      <c r="S89" s="4" t="s">
        <v>84</v>
      </c>
      <c r="T89" s="3" t="s">
        <v>84</v>
      </c>
      <c r="U89" s="4" t="s">
        <v>24</v>
      </c>
      <c r="V89" s="3" t="s">
        <v>26</v>
      </c>
      <c r="W89" s="4" t="s">
        <v>84</v>
      </c>
      <c r="X89" s="3" t="s">
        <v>21</v>
      </c>
      <c r="Y89" s="4" t="s">
        <v>21</v>
      </c>
      <c r="Z89" s="3" t="s">
        <v>21</v>
      </c>
      <c r="AA89" t="s">
        <v>87</v>
      </c>
      <c r="AB89" s="68" t="s">
        <v>87</v>
      </c>
      <c r="AC89" t="s">
        <v>84</v>
      </c>
      <c r="AD89" s="68" t="s">
        <v>84</v>
      </c>
      <c r="AE89" t="s">
        <v>84</v>
      </c>
      <c r="AG89" t="s">
        <v>86</v>
      </c>
      <c r="AH89" s="68" t="s">
        <v>84</v>
      </c>
      <c r="AI89" t="s">
        <v>87</v>
      </c>
      <c r="AJ89" s="68" t="s">
        <v>84</v>
      </c>
    </row>
    <row r="90" spans="1:36" x14ac:dyDescent="0.25">
      <c r="A90" s="2" t="s">
        <v>15</v>
      </c>
      <c r="B90" s="1" t="str">
        <f>VLOOKUP(C90,Backend!$G$2:$H$10,2,FALSE)</f>
        <v>Medium</v>
      </c>
      <c r="C90" s="75">
        <f t="shared" si="8"/>
        <v>6</v>
      </c>
      <c r="D90" s="72">
        <f>((E90*Backend!$I$2)+(F90*Backend!$I$4)+(G90*Backend!$I$6)+(H90*Backend!$I$8)+(I90*Backend!$I$10))/27</f>
        <v>6.3703703703703702</v>
      </c>
      <c r="E90" s="21">
        <f>COUNTIF($J90:$AJ90,Backend!$H$2)</f>
        <v>1</v>
      </c>
      <c r="F90" s="21">
        <f>COUNTIF($J90:$AJ90,Backend!$H$4)</f>
        <v>11</v>
      </c>
      <c r="G90" s="21">
        <f>COUNTIF($J90:$AJ90,Backend!$H$6)</f>
        <v>9</v>
      </c>
      <c r="H90" s="21">
        <f>COUNTIF($J90:$AJ90,Backend!$H$8)</f>
        <v>5</v>
      </c>
      <c r="I90" s="21">
        <f>COUNTIF($J90:$AJ90,Backend!$H$10)</f>
        <v>0</v>
      </c>
      <c r="J90" s="3" t="s">
        <v>84</v>
      </c>
      <c r="K90" s="4" t="s">
        <v>84</v>
      </c>
      <c r="L90" s="3" t="s">
        <v>21</v>
      </c>
      <c r="M90" s="4" t="s">
        <v>84</v>
      </c>
      <c r="N90" s="3" t="s">
        <v>21</v>
      </c>
      <c r="O90" s="4" t="s">
        <v>25</v>
      </c>
      <c r="P90" s="3" t="s">
        <v>25</v>
      </c>
      <c r="Q90" s="4" t="s">
        <v>84</v>
      </c>
      <c r="R90" s="3" t="s">
        <v>84</v>
      </c>
      <c r="S90" s="4" t="s">
        <v>84</v>
      </c>
      <c r="T90" s="3" t="s">
        <v>84</v>
      </c>
      <c r="U90" s="4" t="s">
        <v>24</v>
      </c>
      <c r="V90" s="3" t="s">
        <v>21</v>
      </c>
      <c r="W90" s="4" t="s">
        <v>84</v>
      </c>
      <c r="X90" s="3" t="s">
        <v>21</v>
      </c>
      <c r="Y90" s="4" t="s">
        <v>25</v>
      </c>
      <c r="Z90" s="3" t="s">
        <v>21</v>
      </c>
      <c r="AA90" t="s">
        <v>87</v>
      </c>
      <c r="AB90" s="68" t="s">
        <v>87</v>
      </c>
      <c r="AC90" t="s">
        <v>87</v>
      </c>
      <c r="AD90" s="68" t="s">
        <v>84</v>
      </c>
      <c r="AE90" t="s">
        <v>86</v>
      </c>
      <c r="AG90" t="s">
        <v>86</v>
      </c>
      <c r="AH90" s="68" t="s">
        <v>84</v>
      </c>
      <c r="AI90" t="s">
        <v>87</v>
      </c>
      <c r="AJ90" s="68" t="s">
        <v>84</v>
      </c>
    </row>
    <row r="91" spans="1:36" x14ac:dyDescent="0.25">
      <c r="A91" s="2" t="s">
        <v>16</v>
      </c>
      <c r="B91" s="1" t="str">
        <f>VLOOKUP(C91,Backend!$G$2:$H$10,2,FALSE)</f>
        <v>High/Medium</v>
      </c>
      <c r="C91" s="75">
        <f t="shared" si="8"/>
        <v>7</v>
      </c>
      <c r="D91" s="72">
        <f>((E91*Backend!$I$2)+(F91*Backend!$I$4)+(G91*Backend!$I$6)+(H91*Backend!$I$8)+(I91*Backend!$I$10))/27</f>
        <v>6.5185185185185182</v>
      </c>
      <c r="E91" s="21">
        <f>COUNTIF($J91:$AJ91,Backend!$H$2)</f>
        <v>1</v>
      </c>
      <c r="F91" s="21">
        <f>COUNTIF($J91:$AJ91,Backend!$H$4)</f>
        <v>13</v>
      </c>
      <c r="G91" s="21">
        <f>COUNTIF($J91:$AJ91,Backend!$H$6)</f>
        <v>8</v>
      </c>
      <c r="H91" s="21">
        <f>COUNTIF($J91:$AJ91,Backend!$H$8)</f>
        <v>3</v>
      </c>
      <c r="I91" s="21">
        <f>COUNTIF($J91:$AJ91,Backend!$H$10)</f>
        <v>1</v>
      </c>
      <c r="J91" s="3" t="s">
        <v>84</v>
      </c>
      <c r="K91" s="4" t="s">
        <v>84</v>
      </c>
      <c r="L91" s="3" t="s">
        <v>21</v>
      </c>
      <c r="M91" s="4" t="s">
        <v>84</v>
      </c>
      <c r="N91" s="3" t="s">
        <v>21</v>
      </c>
      <c r="O91" s="4" t="s">
        <v>25</v>
      </c>
      <c r="P91" s="3" t="s">
        <v>25</v>
      </c>
      <c r="Q91" s="4" t="s">
        <v>84</v>
      </c>
      <c r="R91" s="3" t="s">
        <v>84</v>
      </c>
      <c r="S91" s="4" t="s">
        <v>84</v>
      </c>
      <c r="T91" s="3" t="s">
        <v>84</v>
      </c>
      <c r="U91" s="4" t="s">
        <v>24</v>
      </c>
      <c r="V91" s="3" t="s">
        <v>26</v>
      </c>
      <c r="W91" s="4" t="s">
        <v>84</v>
      </c>
      <c r="X91" s="3" t="s">
        <v>21</v>
      </c>
      <c r="Y91" s="4" t="s">
        <v>84</v>
      </c>
      <c r="Z91" s="3" t="s">
        <v>21</v>
      </c>
      <c r="AA91" t="s">
        <v>87</v>
      </c>
      <c r="AB91" s="68" t="s">
        <v>84</v>
      </c>
      <c r="AC91" t="s">
        <v>87</v>
      </c>
      <c r="AD91" s="68" t="s">
        <v>84</v>
      </c>
      <c r="AE91" t="s">
        <v>87</v>
      </c>
      <c r="AG91" t="s">
        <v>86</v>
      </c>
      <c r="AH91" s="68" t="s">
        <v>84</v>
      </c>
      <c r="AI91" t="s">
        <v>87</v>
      </c>
      <c r="AJ91" s="68" t="s">
        <v>84</v>
      </c>
    </row>
    <row r="92" spans="1:36" s="10" customFormat="1" x14ac:dyDescent="0.25">
      <c r="A92" s="11" t="s">
        <v>36</v>
      </c>
      <c r="B92" s="7"/>
      <c r="C92" s="7"/>
      <c r="D92" s="19"/>
      <c r="E92" s="22"/>
      <c r="F92" s="22"/>
      <c r="G92" s="22"/>
      <c r="H92" s="22"/>
      <c r="I92" s="22"/>
      <c r="J92" s="8"/>
      <c r="K92" s="9"/>
      <c r="L92" s="8"/>
      <c r="M92" s="9"/>
      <c r="N92" s="8"/>
      <c r="O92" s="9"/>
      <c r="P92" s="8"/>
      <c r="Q92" s="9"/>
      <c r="R92" s="8"/>
      <c r="S92" s="9"/>
      <c r="T92" s="8"/>
      <c r="U92" s="9"/>
      <c r="V92" s="8"/>
      <c r="W92" s="9"/>
      <c r="X92" s="8"/>
      <c r="Y92" s="9"/>
      <c r="Z92" s="8"/>
    </row>
    <row r="93" spans="1:36" x14ac:dyDescent="0.25">
      <c r="A93" s="2" t="s">
        <v>69</v>
      </c>
      <c r="B93" s="1" t="str">
        <f>VLOOKUP(C93,Backend!$G$2:$H$10,2,FALSE)</f>
        <v>High/Medium</v>
      </c>
      <c r="C93" s="75">
        <f t="shared" ref="C93:C109" si="9">ROUND(D93,0)</f>
        <v>9</v>
      </c>
      <c r="D93" s="72">
        <f>((E93*Backend!$I$2)+(F93*Backend!$I$4)+(G93*Backend!$I$6)+(H93*Backend!$I$8)+(I93*Backend!$I$10))/27</f>
        <v>8.9629629629629637</v>
      </c>
      <c r="E93" s="21">
        <f>COUNTIF($J93:$AJ93,Backend!$H$2)</f>
        <v>23</v>
      </c>
      <c r="F93" s="21">
        <f>COUNTIF($J93:$AJ93,Backend!$H$4)</f>
        <v>0</v>
      </c>
      <c r="G93" s="21">
        <f>COUNTIF($J93:$AJ93,Backend!$H$6)</f>
        <v>2</v>
      </c>
      <c r="H93" s="21">
        <f>COUNTIF($J93:$AJ93,Backend!$H$8)</f>
        <v>0</v>
      </c>
      <c r="I93" s="21">
        <f>COUNTIF($J93:$AJ93,Backend!$H$10)</f>
        <v>0</v>
      </c>
      <c r="J93" s="3" t="s">
        <v>24</v>
      </c>
      <c r="K93" s="4" t="s">
        <v>24</v>
      </c>
      <c r="L93" s="3" t="s">
        <v>24</v>
      </c>
      <c r="M93" s="4" t="s">
        <v>24</v>
      </c>
      <c r="N93" s="3" t="s">
        <v>24</v>
      </c>
      <c r="O93" s="4" t="s">
        <v>24</v>
      </c>
      <c r="P93" s="3" t="s">
        <v>24</v>
      </c>
      <c r="Q93" s="4" t="s">
        <v>24</v>
      </c>
      <c r="R93" s="3" t="s">
        <v>24</v>
      </c>
      <c r="S93" s="4" t="s">
        <v>24</v>
      </c>
      <c r="T93" s="3" t="s">
        <v>24</v>
      </c>
      <c r="U93" s="4" t="s">
        <v>24</v>
      </c>
      <c r="V93" s="3"/>
      <c r="W93" s="4" t="s">
        <v>24</v>
      </c>
      <c r="X93" s="3" t="s">
        <v>24</v>
      </c>
      <c r="Y93" s="4" t="s">
        <v>24</v>
      </c>
      <c r="Z93" s="3" t="s">
        <v>24</v>
      </c>
      <c r="AA93" t="s">
        <v>88</v>
      </c>
      <c r="AB93" s="68" t="s">
        <v>88</v>
      </c>
      <c r="AC93" t="s">
        <v>88</v>
      </c>
      <c r="AD93" s="68" t="s">
        <v>88</v>
      </c>
      <c r="AE93" t="s">
        <v>88</v>
      </c>
      <c r="AG93" t="s">
        <v>87</v>
      </c>
      <c r="AH93" s="68" t="s">
        <v>88</v>
      </c>
      <c r="AI93" t="s">
        <v>88</v>
      </c>
      <c r="AJ93" s="68" t="s">
        <v>87</v>
      </c>
    </row>
    <row r="94" spans="1:36" x14ac:dyDescent="0.25">
      <c r="A94" s="2" t="s">
        <v>1</v>
      </c>
      <c r="B94" s="1" t="str">
        <f>VLOOKUP(C94,Backend!$G$2:$H$10,2,FALSE)</f>
        <v>High/Medium</v>
      </c>
      <c r="C94" s="75">
        <f t="shared" si="9"/>
        <v>9</v>
      </c>
      <c r="D94" s="72">
        <f>((E94*Backend!$I$2)+(F94*Backend!$I$4)+(G94*Backend!$I$6)+(H94*Backend!$I$8)+(I94*Backend!$I$10))/27</f>
        <v>8.8148148148148149</v>
      </c>
      <c r="E94" s="21">
        <f>COUNTIF($J94:$AJ94,Backend!$H$2)</f>
        <v>20</v>
      </c>
      <c r="F94" s="21">
        <f>COUNTIF($J94:$AJ94,Backend!$H$4)</f>
        <v>2</v>
      </c>
      <c r="G94" s="21">
        <f>COUNTIF($J94:$AJ94,Backend!$H$6)</f>
        <v>3</v>
      </c>
      <c r="H94" s="21">
        <f>COUNTIF($J94:$AJ94,Backend!$H$8)</f>
        <v>1</v>
      </c>
      <c r="I94" s="21">
        <f>COUNTIF($J94:$AJ94,Backend!$H$10)</f>
        <v>0</v>
      </c>
      <c r="J94" s="3" t="s">
        <v>21</v>
      </c>
      <c r="K94" s="4" t="s">
        <v>24</v>
      </c>
      <c r="L94" s="3" t="s">
        <v>24</v>
      </c>
      <c r="M94" s="4" t="s">
        <v>84</v>
      </c>
      <c r="N94" s="3" t="s">
        <v>24</v>
      </c>
      <c r="O94" s="4" t="s">
        <v>24</v>
      </c>
      <c r="P94" s="3" t="s">
        <v>24</v>
      </c>
      <c r="Q94" s="4" t="s">
        <v>24</v>
      </c>
      <c r="R94" s="3" t="s">
        <v>24</v>
      </c>
      <c r="S94" s="4" t="s">
        <v>24</v>
      </c>
      <c r="T94" s="3" t="s">
        <v>24</v>
      </c>
      <c r="U94" s="4" t="s">
        <v>24</v>
      </c>
      <c r="V94" s="3" t="s">
        <v>24</v>
      </c>
      <c r="W94" s="4" t="s">
        <v>24</v>
      </c>
      <c r="X94" s="3" t="s">
        <v>24</v>
      </c>
      <c r="Y94" s="4" t="s">
        <v>24</v>
      </c>
      <c r="Z94" s="3" t="s">
        <v>24</v>
      </c>
      <c r="AA94" t="s">
        <v>84</v>
      </c>
      <c r="AB94" s="68" t="s">
        <v>88</v>
      </c>
      <c r="AC94" t="s">
        <v>88</v>
      </c>
      <c r="AD94" s="68" t="s">
        <v>88</v>
      </c>
      <c r="AE94" t="s">
        <v>86</v>
      </c>
      <c r="AG94" t="s">
        <v>87</v>
      </c>
      <c r="AH94" s="68" t="s">
        <v>88</v>
      </c>
      <c r="AI94" t="s">
        <v>88</v>
      </c>
      <c r="AJ94" s="68" t="s">
        <v>87</v>
      </c>
    </row>
    <row r="95" spans="1:36" x14ac:dyDescent="0.25">
      <c r="A95" s="2" t="s">
        <v>2</v>
      </c>
      <c r="B95" s="1" t="str">
        <f>VLOOKUP(C95,Backend!$G$2:$H$10,2,FALSE)</f>
        <v>High/Medium</v>
      </c>
      <c r="C95" s="75">
        <f t="shared" si="9"/>
        <v>9</v>
      </c>
      <c r="D95" s="72">
        <f>((E95*Backend!$I$2)+(F95*Backend!$I$4)+(G95*Backend!$I$6)+(H95*Backend!$I$8)+(I95*Backend!$I$10))/27</f>
        <v>8.8148148148148149</v>
      </c>
      <c r="E95" s="21">
        <f>COUNTIF($J95:$AJ95,Backend!$H$2)</f>
        <v>21</v>
      </c>
      <c r="F95" s="21">
        <f>COUNTIF($J95:$AJ95,Backend!$H$4)</f>
        <v>2</v>
      </c>
      <c r="G95" s="21">
        <f>COUNTIF($J95:$AJ95,Backend!$H$6)</f>
        <v>2</v>
      </c>
      <c r="H95" s="21">
        <f>COUNTIF($J95:$AJ95,Backend!$H$8)</f>
        <v>0</v>
      </c>
      <c r="I95" s="21">
        <f>COUNTIF($J95:$AJ95,Backend!$H$10)</f>
        <v>0</v>
      </c>
      <c r="J95" s="3" t="s">
        <v>84</v>
      </c>
      <c r="K95" s="4" t="s">
        <v>24</v>
      </c>
      <c r="L95" s="3" t="s">
        <v>24</v>
      </c>
      <c r="M95" s="4" t="s">
        <v>24</v>
      </c>
      <c r="N95" s="3" t="s">
        <v>24</v>
      </c>
      <c r="O95" s="4" t="s">
        <v>24</v>
      </c>
      <c r="P95" s="3" t="s">
        <v>24</v>
      </c>
      <c r="Q95" s="4" t="s">
        <v>24</v>
      </c>
      <c r="R95" s="3" t="s">
        <v>24</v>
      </c>
      <c r="S95" s="4" t="s">
        <v>24</v>
      </c>
      <c r="T95" s="3" t="s">
        <v>24</v>
      </c>
      <c r="U95" s="4" t="s">
        <v>24</v>
      </c>
      <c r="V95" s="3" t="s">
        <v>24</v>
      </c>
      <c r="W95" s="4" t="s">
        <v>24</v>
      </c>
      <c r="X95" s="3" t="s">
        <v>24</v>
      </c>
      <c r="Y95" s="4" t="s">
        <v>24</v>
      </c>
      <c r="Z95" s="3" t="s">
        <v>24</v>
      </c>
      <c r="AA95" t="s">
        <v>84</v>
      </c>
      <c r="AB95" s="68" t="s">
        <v>88</v>
      </c>
      <c r="AC95" t="s">
        <v>88</v>
      </c>
      <c r="AD95" s="68" t="s">
        <v>88</v>
      </c>
      <c r="AE95" t="s">
        <v>87</v>
      </c>
      <c r="AG95" t="s">
        <v>91</v>
      </c>
      <c r="AH95" s="68" t="s">
        <v>88</v>
      </c>
      <c r="AI95" t="s">
        <v>88</v>
      </c>
      <c r="AJ95" s="68" t="s">
        <v>87</v>
      </c>
    </row>
    <row r="96" spans="1:36" x14ac:dyDescent="0.25">
      <c r="A96" s="2" t="s">
        <v>3</v>
      </c>
      <c r="B96" s="1" t="str">
        <f>VLOOKUP(C96,Backend!$G$2:$H$10,2,FALSE)</f>
        <v>Medium</v>
      </c>
      <c r="C96" s="75">
        <f t="shared" si="9"/>
        <v>6</v>
      </c>
      <c r="D96" s="72">
        <f>((E96*Backend!$I$2)+(F96*Backend!$I$4)+(G96*Backend!$I$6)+(H96*Backend!$I$8)+(I96*Backend!$I$10))/27</f>
        <v>6.0740740740740744</v>
      </c>
      <c r="E96" s="21">
        <f>COUNTIF($J96:$AJ96,Backend!$H$2)</f>
        <v>6</v>
      </c>
      <c r="F96" s="21">
        <f>COUNTIF($J96:$AJ96,Backend!$H$4)</f>
        <v>5</v>
      </c>
      <c r="G96" s="21">
        <f>COUNTIF($J96:$AJ96,Backend!$H$6)</f>
        <v>8</v>
      </c>
      <c r="H96" s="21">
        <f>COUNTIF($J96:$AJ96,Backend!$H$8)</f>
        <v>2</v>
      </c>
      <c r="I96" s="21">
        <f>COUNTIF($J96:$AJ96,Backend!$H$10)</f>
        <v>4</v>
      </c>
      <c r="J96" s="3" t="s">
        <v>21</v>
      </c>
      <c r="K96" s="4" t="s">
        <v>26</v>
      </c>
      <c r="L96" s="3" t="s">
        <v>24</v>
      </c>
      <c r="M96" s="4" t="s">
        <v>25</v>
      </c>
      <c r="N96" s="3"/>
      <c r="O96" s="4" t="s">
        <v>24</v>
      </c>
      <c r="P96" s="3" t="s">
        <v>84</v>
      </c>
      <c r="Q96" s="4" t="s">
        <v>21</v>
      </c>
      <c r="R96" s="3" t="s">
        <v>24</v>
      </c>
      <c r="S96" s="4" t="s">
        <v>24</v>
      </c>
      <c r="T96" s="3" t="s">
        <v>21</v>
      </c>
      <c r="U96" s="4" t="s">
        <v>26</v>
      </c>
      <c r="V96" s="3" t="s">
        <v>21</v>
      </c>
      <c r="W96" s="4" t="s">
        <v>21</v>
      </c>
      <c r="X96" s="3" t="s">
        <v>26</v>
      </c>
      <c r="Y96" s="4" t="s">
        <v>24</v>
      </c>
      <c r="Z96" s="3" t="s">
        <v>24</v>
      </c>
      <c r="AA96" t="s">
        <v>84</v>
      </c>
      <c r="AB96" s="68" t="s">
        <v>84</v>
      </c>
      <c r="AC96" t="s">
        <v>85</v>
      </c>
      <c r="AD96" s="68" t="s">
        <v>84</v>
      </c>
      <c r="AE96" t="s">
        <v>87</v>
      </c>
      <c r="AG96" t="s">
        <v>87</v>
      </c>
      <c r="AH96" s="68" t="s">
        <v>86</v>
      </c>
      <c r="AI96" t="s">
        <v>87</v>
      </c>
      <c r="AJ96" s="68" t="s">
        <v>84</v>
      </c>
    </row>
    <row r="97" spans="1:36" x14ac:dyDescent="0.25">
      <c r="A97" s="2" t="s">
        <v>82</v>
      </c>
      <c r="B97" s="1" t="str">
        <f>VLOOKUP(C97,Backend!$G$2:$H$10,2,FALSE)</f>
        <v>High/Medium</v>
      </c>
      <c r="C97" s="75">
        <f t="shared" si="9"/>
        <v>8</v>
      </c>
      <c r="D97" s="72">
        <f>((E97*Backend!$I$2)+(F97*Backend!$I$4)+(G97*Backend!$I$6)+(H97*Backend!$I$8)+(I97*Backend!$I$10))/27</f>
        <v>7.7777777777777777</v>
      </c>
      <c r="E97" s="21">
        <f>COUNTIF($J97:$AJ97,Backend!$H$2)</f>
        <v>10</v>
      </c>
      <c r="F97" s="21">
        <f>COUNTIF($J97:$AJ97,Backend!$H$4)</f>
        <v>8</v>
      </c>
      <c r="G97" s="21">
        <f>COUNTIF($J97:$AJ97,Backend!$H$6)</f>
        <v>7</v>
      </c>
      <c r="H97" s="21">
        <f>COUNTIF($J97:$AJ97,Backend!$H$8)</f>
        <v>1</v>
      </c>
      <c r="I97" s="21">
        <f>COUNTIF($J97:$AJ97,Backend!$H$10)</f>
        <v>0</v>
      </c>
      <c r="J97" s="3" t="s">
        <v>21</v>
      </c>
      <c r="K97" s="4" t="s">
        <v>21</v>
      </c>
      <c r="L97" s="3" t="s">
        <v>24</v>
      </c>
      <c r="M97" s="4" t="s">
        <v>84</v>
      </c>
      <c r="N97" s="3" t="s">
        <v>24</v>
      </c>
      <c r="O97" s="4" t="s">
        <v>24</v>
      </c>
      <c r="P97" s="3" t="s">
        <v>24</v>
      </c>
      <c r="Q97" s="4" t="s">
        <v>21</v>
      </c>
      <c r="R97" s="3" t="s">
        <v>24</v>
      </c>
      <c r="S97" s="4" t="s">
        <v>24</v>
      </c>
      <c r="T97" s="3" t="s">
        <v>84</v>
      </c>
      <c r="U97" s="4" t="s">
        <v>21</v>
      </c>
      <c r="V97" s="3" t="s">
        <v>84</v>
      </c>
      <c r="W97" s="4" t="s">
        <v>84</v>
      </c>
      <c r="X97" s="3" t="s">
        <v>25</v>
      </c>
      <c r="Y97" s="4" t="s">
        <v>84</v>
      </c>
      <c r="Z97" s="3" t="s">
        <v>24</v>
      </c>
      <c r="AA97" t="s">
        <v>84</v>
      </c>
      <c r="AB97" s="68" t="s">
        <v>84</v>
      </c>
      <c r="AC97" t="s">
        <v>87</v>
      </c>
      <c r="AD97" s="68" t="s">
        <v>88</v>
      </c>
      <c r="AE97" t="s">
        <v>84</v>
      </c>
      <c r="AG97" t="s">
        <v>87</v>
      </c>
      <c r="AH97" s="68" t="s">
        <v>88</v>
      </c>
      <c r="AI97" t="s">
        <v>88</v>
      </c>
      <c r="AJ97" s="68" t="s">
        <v>87</v>
      </c>
    </row>
    <row r="98" spans="1:36" x14ac:dyDescent="0.25">
      <c r="A98" s="2" t="s">
        <v>5</v>
      </c>
      <c r="B98" s="1" t="str">
        <f>VLOOKUP(C98,Backend!$G$2:$H$10,2,FALSE)</f>
        <v>High/Medium</v>
      </c>
      <c r="C98" s="75">
        <f t="shared" si="9"/>
        <v>8</v>
      </c>
      <c r="D98" s="72">
        <f>((E98*Backend!$I$2)+(F98*Backend!$I$4)+(G98*Backend!$I$6)+(H98*Backend!$I$8)+(I98*Backend!$I$10))/27</f>
        <v>8.2222222222222214</v>
      </c>
      <c r="E98" s="21">
        <f>COUNTIF($J98:$AJ98,Backend!$H$2)</f>
        <v>14</v>
      </c>
      <c r="F98" s="21">
        <f>COUNTIF($J98:$AJ98,Backend!$H$4)</f>
        <v>5</v>
      </c>
      <c r="G98" s="21">
        <f>COUNTIF($J98:$AJ98,Backend!$H$6)</f>
        <v>7</v>
      </c>
      <c r="H98" s="21">
        <f>COUNTIF($J98:$AJ98,Backend!$H$8)</f>
        <v>0</v>
      </c>
      <c r="I98" s="21">
        <f>COUNTIF($J98:$AJ98,Backend!$H$10)</f>
        <v>0</v>
      </c>
      <c r="J98" s="3" t="s">
        <v>84</v>
      </c>
      <c r="K98" s="4" t="s">
        <v>21</v>
      </c>
      <c r="L98" s="3" t="s">
        <v>21</v>
      </c>
      <c r="M98" s="4" t="s">
        <v>21</v>
      </c>
      <c r="N98" s="3" t="s">
        <v>24</v>
      </c>
      <c r="O98" s="4" t="s">
        <v>24</v>
      </c>
      <c r="P98" s="3" t="s">
        <v>24</v>
      </c>
      <c r="Q98" s="4" t="s">
        <v>24</v>
      </c>
      <c r="R98" s="3" t="s">
        <v>24</v>
      </c>
      <c r="S98" s="4" t="s">
        <v>24</v>
      </c>
      <c r="T98" s="3" t="s">
        <v>84</v>
      </c>
      <c r="U98" s="4" t="s">
        <v>21</v>
      </c>
      <c r="V98" s="3" t="s">
        <v>24</v>
      </c>
      <c r="W98" s="4" t="s">
        <v>24</v>
      </c>
      <c r="X98" s="3" t="s">
        <v>24</v>
      </c>
      <c r="Y98" s="4" t="s">
        <v>84</v>
      </c>
      <c r="Z98" s="3" t="s">
        <v>24</v>
      </c>
      <c r="AA98" t="s">
        <v>84</v>
      </c>
      <c r="AB98" s="68" t="s">
        <v>87</v>
      </c>
      <c r="AC98" t="s">
        <v>88</v>
      </c>
      <c r="AD98" s="68" t="s">
        <v>88</v>
      </c>
      <c r="AE98" t="s">
        <v>87</v>
      </c>
      <c r="AG98" t="s">
        <v>87</v>
      </c>
      <c r="AH98" s="68" t="s">
        <v>88</v>
      </c>
      <c r="AI98" t="s">
        <v>88</v>
      </c>
      <c r="AJ98" s="68" t="s">
        <v>84</v>
      </c>
    </row>
    <row r="99" spans="1:36" x14ac:dyDescent="0.25">
      <c r="A99" s="2" t="s">
        <v>6</v>
      </c>
      <c r="B99" s="1" t="str">
        <f>VLOOKUP(C99,Backend!$G$2:$H$10,2,FALSE)</f>
        <v>Medium/Low</v>
      </c>
      <c r="C99" s="75">
        <f t="shared" si="9"/>
        <v>5</v>
      </c>
      <c r="D99" s="72">
        <f>((E99*Backend!$I$2)+(F99*Backend!$I$4)+(G99*Backend!$I$6)+(H99*Backend!$I$8)+(I99*Backend!$I$10))/27</f>
        <v>5.1111111111111107</v>
      </c>
      <c r="E99" s="21">
        <f>COUNTIF($J99:$AJ99,Backend!$H$2)</f>
        <v>1</v>
      </c>
      <c r="F99" s="21">
        <f>COUNTIF($J99:$AJ99,Backend!$H$4)</f>
        <v>5</v>
      </c>
      <c r="G99" s="21">
        <f>COUNTIF($J99:$AJ99,Backend!$H$6)</f>
        <v>10</v>
      </c>
      <c r="H99" s="21">
        <f>COUNTIF($J99:$AJ99,Backend!$H$8)</f>
        <v>5</v>
      </c>
      <c r="I99" s="21">
        <f>COUNTIF($J99:$AJ99,Backend!$H$10)</f>
        <v>4</v>
      </c>
      <c r="J99" s="3" t="s">
        <v>21</v>
      </c>
      <c r="K99" s="4" t="s">
        <v>25</v>
      </c>
      <c r="L99" s="3" t="s">
        <v>21</v>
      </c>
      <c r="M99" s="4" t="s">
        <v>26</v>
      </c>
      <c r="N99" s="3"/>
      <c r="O99" s="4" t="s">
        <v>25</v>
      </c>
      <c r="P99" s="3" t="s">
        <v>21</v>
      </c>
      <c r="Q99" s="4" t="s">
        <v>21</v>
      </c>
      <c r="R99" s="3" t="s">
        <v>84</v>
      </c>
      <c r="S99" s="4" t="s">
        <v>24</v>
      </c>
      <c r="T99" s="3" t="s">
        <v>84</v>
      </c>
      <c r="U99" s="4" t="s">
        <v>26</v>
      </c>
      <c r="V99" s="3" t="s">
        <v>26</v>
      </c>
      <c r="W99" s="4" t="s">
        <v>84</v>
      </c>
      <c r="X99" s="3" t="s">
        <v>21</v>
      </c>
      <c r="Y99" s="4" t="s">
        <v>21</v>
      </c>
      <c r="Z99" s="3" t="s">
        <v>21</v>
      </c>
      <c r="AA99" t="s">
        <v>84</v>
      </c>
      <c r="AB99" s="68" t="s">
        <v>87</v>
      </c>
      <c r="AC99" t="s">
        <v>86</v>
      </c>
      <c r="AD99" s="68" t="s">
        <v>86</v>
      </c>
      <c r="AE99" t="s">
        <v>87</v>
      </c>
      <c r="AG99" t="s">
        <v>87</v>
      </c>
      <c r="AH99" s="68" t="s">
        <v>86</v>
      </c>
      <c r="AI99" t="s">
        <v>85</v>
      </c>
      <c r="AJ99" s="68" t="s">
        <v>84</v>
      </c>
    </row>
    <row r="100" spans="1:36" x14ac:dyDescent="0.25">
      <c r="A100" s="2" t="s">
        <v>7</v>
      </c>
      <c r="B100" s="1" t="str">
        <f>VLOOKUP(C100,Backend!$G$2:$H$10,2,FALSE)</f>
        <v>High/Medium</v>
      </c>
      <c r="C100" s="75">
        <f t="shared" si="9"/>
        <v>9</v>
      </c>
      <c r="D100" s="72">
        <f>((E100*Backend!$I$2)+(F100*Backend!$I$4)+(G100*Backend!$I$6)+(H100*Backend!$I$8)+(I100*Backend!$I$10))/27</f>
        <v>8.9629629629629637</v>
      </c>
      <c r="E100" s="21">
        <f>COUNTIF($J100:$AJ100,Backend!$H$2)</f>
        <v>20</v>
      </c>
      <c r="F100" s="21">
        <f>COUNTIF($J100:$AJ100,Backend!$H$4)</f>
        <v>3</v>
      </c>
      <c r="G100" s="21">
        <f>COUNTIF($J100:$AJ100,Backend!$H$6)</f>
        <v>3</v>
      </c>
      <c r="H100" s="21">
        <f>COUNTIF($J100:$AJ100,Backend!$H$8)</f>
        <v>0</v>
      </c>
      <c r="I100" s="21">
        <f>COUNTIF($J100:$AJ100,Backend!$H$10)</f>
        <v>0</v>
      </c>
      <c r="J100" s="3" t="s">
        <v>21</v>
      </c>
      <c r="K100" s="4" t="s">
        <v>84</v>
      </c>
      <c r="L100" s="3" t="s">
        <v>21</v>
      </c>
      <c r="M100" s="4" t="s">
        <v>24</v>
      </c>
      <c r="N100" s="3" t="s">
        <v>24</v>
      </c>
      <c r="O100" s="4" t="s">
        <v>24</v>
      </c>
      <c r="P100" s="3" t="s">
        <v>24</v>
      </c>
      <c r="Q100" s="4" t="s">
        <v>24</v>
      </c>
      <c r="R100" s="3" t="s">
        <v>24</v>
      </c>
      <c r="S100" s="4" t="s">
        <v>24</v>
      </c>
      <c r="T100" s="3" t="s">
        <v>24</v>
      </c>
      <c r="U100" s="4" t="s">
        <v>24</v>
      </c>
      <c r="V100" s="3" t="s">
        <v>24</v>
      </c>
      <c r="W100" s="4" t="s">
        <v>24</v>
      </c>
      <c r="X100" s="3" t="s">
        <v>24</v>
      </c>
      <c r="Y100" s="4" t="s">
        <v>24</v>
      </c>
      <c r="Z100" s="3" t="s">
        <v>24</v>
      </c>
      <c r="AA100" t="s">
        <v>84</v>
      </c>
      <c r="AB100" s="68" t="s">
        <v>88</v>
      </c>
      <c r="AC100" t="s">
        <v>88</v>
      </c>
      <c r="AD100" s="68" t="s">
        <v>88</v>
      </c>
      <c r="AE100" t="s">
        <v>88</v>
      </c>
      <c r="AG100" t="s">
        <v>87</v>
      </c>
      <c r="AH100" s="68" t="s">
        <v>88</v>
      </c>
      <c r="AI100" t="s">
        <v>88</v>
      </c>
      <c r="AJ100" s="68" t="s">
        <v>84</v>
      </c>
    </row>
    <row r="101" spans="1:36" x14ac:dyDescent="0.25">
      <c r="A101" s="2" t="s">
        <v>8</v>
      </c>
      <c r="B101" s="1" t="str">
        <f>VLOOKUP(C101,Backend!$G$2:$H$10,2,FALSE)</f>
        <v>High/Medium</v>
      </c>
      <c r="C101" s="75">
        <f t="shared" si="9"/>
        <v>8</v>
      </c>
      <c r="D101" s="72">
        <f>((E101*Backend!$I$2)+(F101*Backend!$I$4)+(G101*Backend!$I$6)+(H101*Backend!$I$8)+(I101*Backend!$I$10))/27</f>
        <v>8.2962962962962958</v>
      </c>
      <c r="E101" s="21">
        <f>COUNTIF($J101:$AJ101,Backend!$H$2)</f>
        <v>13</v>
      </c>
      <c r="F101" s="21">
        <f>COUNTIF($J101:$AJ101,Backend!$H$4)</f>
        <v>8</v>
      </c>
      <c r="G101" s="21">
        <f>COUNTIF($J101:$AJ101,Backend!$H$6)</f>
        <v>5</v>
      </c>
      <c r="H101" s="21">
        <f>COUNTIF($J101:$AJ101,Backend!$H$8)</f>
        <v>0</v>
      </c>
      <c r="I101" s="21">
        <f>COUNTIF($J101:$AJ101,Backend!$H$10)</f>
        <v>0</v>
      </c>
      <c r="J101" s="3" t="s">
        <v>21</v>
      </c>
      <c r="K101" s="4" t="s">
        <v>21</v>
      </c>
      <c r="L101" s="3" t="s">
        <v>24</v>
      </c>
      <c r="M101" s="4" t="s">
        <v>84</v>
      </c>
      <c r="N101" s="3" t="s">
        <v>84</v>
      </c>
      <c r="O101" s="4" t="s">
        <v>24</v>
      </c>
      <c r="P101" s="3" t="s">
        <v>84</v>
      </c>
      <c r="Q101" s="4" t="s">
        <v>24</v>
      </c>
      <c r="R101" s="3" t="s">
        <v>24</v>
      </c>
      <c r="S101" s="4" t="s">
        <v>24</v>
      </c>
      <c r="T101" s="3" t="s">
        <v>21</v>
      </c>
      <c r="U101" s="4" t="s">
        <v>24</v>
      </c>
      <c r="V101" s="3" t="s">
        <v>24</v>
      </c>
      <c r="W101" s="4" t="s">
        <v>84</v>
      </c>
      <c r="X101" s="3" t="s">
        <v>24</v>
      </c>
      <c r="Y101" s="4" t="s">
        <v>24</v>
      </c>
      <c r="Z101" s="3" t="s">
        <v>24</v>
      </c>
      <c r="AA101" t="s">
        <v>84</v>
      </c>
      <c r="AB101" s="68" t="s">
        <v>84</v>
      </c>
      <c r="AC101" t="s">
        <v>84</v>
      </c>
      <c r="AD101" s="68" t="s">
        <v>88</v>
      </c>
      <c r="AE101" t="s">
        <v>88</v>
      </c>
      <c r="AG101" t="s">
        <v>87</v>
      </c>
      <c r="AH101" s="68" t="s">
        <v>84</v>
      </c>
      <c r="AI101" t="s">
        <v>88</v>
      </c>
      <c r="AJ101" s="68" t="s">
        <v>87</v>
      </c>
    </row>
    <row r="102" spans="1:36" x14ac:dyDescent="0.25">
      <c r="A102" s="2" t="s">
        <v>9</v>
      </c>
      <c r="B102" s="1" t="str">
        <f>VLOOKUP(C102,Backend!$G$2:$H$10,2,FALSE)</f>
        <v>Medium</v>
      </c>
      <c r="C102" s="75">
        <f t="shared" si="9"/>
        <v>6</v>
      </c>
      <c r="D102" s="72">
        <f>((E102*Backend!$I$2)+(F102*Backend!$I$4)+(G102*Backend!$I$6)+(H102*Backend!$I$8)+(I102*Backend!$I$10))/27</f>
        <v>6.0740740740740744</v>
      </c>
      <c r="E102" s="21">
        <f>COUNTIF($J102:$AJ102,Backend!$H$2)</f>
        <v>1</v>
      </c>
      <c r="F102" s="21">
        <f>COUNTIF($J102:$AJ102,Backend!$H$4)</f>
        <v>7</v>
      </c>
      <c r="G102" s="21">
        <f>COUNTIF($J102:$AJ102,Backend!$H$6)</f>
        <v>13</v>
      </c>
      <c r="H102" s="21">
        <f>COUNTIF($J102:$AJ102,Backend!$H$8)</f>
        <v>5</v>
      </c>
      <c r="I102" s="21">
        <f>COUNTIF($J102:$AJ102,Backend!$H$10)</f>
        <v>0</v>
      </c>
      <c r="J102" s="3" t="s">
        <v>25</v>
      </c>
      <c r="K102" s="4" t="s">
        <v>21</v>
      </c>
      <c r="L102" s="3" t="s">
        <v>21</v>
      </c>
      <c r="M102" s="4" t="s">
        <v>21</v>
      </c>
      <c r="N102" s="3" t="s">
        <v>21</v>
      </c>
      <c r="O102" s="4" t="s">
        <v>21</v>
      </c>
      <c r="P102" s="3" t="s">
        <v>84</v>
      </c>
      <c r="Q102" s="4" t="s">
        <v>21</v>
      </c>
      <c r="R102" s="3" t="s">
        <v>21</v>
      </c>
      <c r="S102" s="4" t="s">
        <v>24</v>
      </c>
      <c r="T102" s="3" t="s">
        <v>25</v>
      </c>
      <c r="U102" s="4" t="s">
        <v>25</v>
      </c>
      <c r="V102" s="3" t="s">
        <v>84</v>
      </c>
      <c r="W102" s="4" t="s">
        <v>21</v>
      </c>
      <c r="X102" s="3" t="s">
        <v>21</v>
      </c>
      <c r="Y102" s="4" t="s">
        <v>84</v>
      </c>
      <c r="Z102" s="3" t="s">
        <v>84</v>
      </c>
      <c r="AA102" t="s">
        <v>87</v>
      </c>
      <c r="AB102" s="68" t="s">
        <v>87</v>
      </c>
      <c r="AC102" t="s">
        <v>86</v>
      </c>
      <c r="AD102" s="68" t="s">
        <v>84</v>
      </c>
      <c r="AE102" t="s">
        <v>84</v>
      </c>
      <c r="AG102" t="s">
        <v>87</v>
      </c>
      <c r="AH102" s="68" t="s">
        <v>86</v>
      </c>
      <c r="AI102" t="s">
        <v>87</v>
      </c>
      <c r="AJ102" s="68" t="s">
        <v>84</v>
      </c>
    </row>
    <row r="103" spans="1:36" x14ac:dyDescent="0.25">
      <c r="A103" s="2" t="s">
        <v>10</v>
      </c>
      <c r="B103" s="1" t="str">
        <f>VLOOKUP(C103,Backend!$G$2:$H$10,2,FALSE)</f>
        <v>Medium</v>
      </c>
      <c r="C103" s="75">
        <f t="shared" si="9"/>
        <v>6</v>
      </c>
      <c r="D103" s="72">
        <f>((E103*Backend!$I$2)+(F103*Backend!$I$4)+(G103*Backend!$I$6)+(H103*Backend!$I$8)+(I103*Backend!$I$10))/27</f>
        <v>5.9259259259259256</v>
      </c>
      <c r="E103" s="21">
        <f>COUNTIF($J103:$AJ103,Backend!$H$2)</f>
        <v>3</v>
      </c>
      <c r="F103" s="21">
        <f>COUNTIF($J103:$AJ103,Backend!$H$4)</f>
        <v>7</v>
      </c>
      <c r="G103" s="21">
        <f>COUNTIF($J103:$AJ103,Backend!$H$6)</f>
        <v>7</v>
      </c>
      <c r="H103" s="21">
        <f>COUNTIF($J103:$AJ103,Backend!$H$8)</f>
        <v>7</v>
      </c>
      <c r="I103" s="21">
        <f>COUNTIF($J103:$AJ103,Backend!$H$10)</f>
        <v>2</v>
      </c>
      <c r="J103" s="3" t="s">
        <v>25</v>
      </c>
      <c r="K103" s="4" t="s">
        <v>21</v>
      </c>
      <c r="L103" s="3" t="s">
        <v>25</v>
      </c>
      <c r="M103" s="4" t="s">
        <v>24</v>
      </c>
      <c r="N103" s="3" t="s">
        <v>84</v>
      </c>
      <c r="O103" s="4" t="s">
        <v>25</v>
      </c>
      <c r="P103" s="3" t="s">
        <v>84</v>
      </c>
      <c r="Q103" s="4" t="s">
        <v>21</v>
      </c>
      <c r="R103" s="3" t="s">
        <v>84</v>
      </c>
      <c r="S103" s="4" t="s">
        <v>24</v>
      </c>
      <c r="T103" s="3" t="s">
        <v>25</v>
      </c>
      <c r="U103" s="4" t="s">
        <v>26</v>
      </c>
      <c r="V103" s="3" t="s">
        <v>84</v>
      </c>
      <c r="W103" s="4" t="s">
        <v>21</v>
      </c>
      <c r="X103" s="3" t="s">
        <v>25</v>
      </c>
      <c r="Y103" s="4" t="s">
        <v>21</v>
      </c>
      <c r="Z103" s="3" t="s">
        <v>84</v>
      </c>
      <c r="AA103" t="s">
        <v>84</v>
      </c>
      <c r="AB103" s="68" t="s">
        <v>86</v>
      </c>
      <c r="AC103" t="s">
        <v>85</v>
      </c>
      <c r="AD103" s="68" t="s">
        <v>84</v>
      </c>
      <c r="AE103" t="s">
        <v>87</v>
      </c>
      <c r="AG103" t="s">
        <v>86</v>
      </c>
      <c r="AH103" s="68" t="s">
        <v>87</v>
      </c>
      <c r="AI103" t="s">
        <v>88</v>
      </c>
      <c r="AJ103" s="68" t="s">
        <v>87</v>
      </c>
    </row>
    <row r="104" spans="1:36" x14ac:dyDescent="0.25">
      <c r="A104" s="2" t="s">
        <v>11</v>
      </c>
      <c r="B104" s="1" t="str">
        <f>VLOOKUP(C104,Backend!$G$2:$H$10,2,FALSE)</f>
        <v>Medium</v>
      </c>
      <c r="C104" s="75">
        <f t="shared" si="9"/>
        <v>6</v>
      </c>
      <c r="D104" s="72">
        <f>((E104*Backend!$I$2)+(F104*Backend!$I$4)+(G104*Backend!$I$6)+(H104*Backend!$I$8)+(I104*Backend!$I$10))/27</f>
        <v>6.0740740740740744</v>
      </c>
      <c r="E104" s="21">
        <f>COUNTIF($J104:$AJ104,Backend!$H$2)</f>
        <v>2</v>
      </c>
      <c r="F104" s="21">
        <f>COUNTIF($J104:$AJ104,Backend!$H$4)</f>
        <v>6</v>
      </c>
      <c r="G104" s="21">
        <f>COUNTIF($J104:$AJ104,Backend!$H$6)</f>
        <v>12</v>
      </c>
      <c r="H104" s="21">
        <f>COUNTIF($J104:$AJ104,Backend!$H$8)</f>
        <v>6</v>
      </c>
      <c r="I104" s="21">
        <f>COUNTIF($J104:$AJ104,Backend!$H$10)</f>
        <v>0</v>
      </c>
      <c r="J104" s="3" t="s">
        <v>21</v>
      </c>
      <c r="K104" s="4" t="s">
        <v>21</v>
      </c>
      <c r="L104" s="3" t="s">
        <v>25</v>
      </c>
      <c r="M104" s="4" t="s">
        <v>84</v>
      </c>
      <c r="N104" s="3" t="s">
        <v>21</v>
      </c>
      <c r="O104" s="4" t="s">
        <v>25</v>
      </c>
      <c r="P104" s="3" t="s">
        <v>84</v>
      </c>
      <c r="Q104" s="4" t="s">
        <v>84</v>
      </c>
      <c r="R104" s="3" t="s">
        <v>21</v>
      </c>
      <c r="S104" s="4" t="s">
        <v>24</v>
      </c>
      <c r="T104" s="3" t="s">
        <v>25</v>
      </c>
      <c r="U104" s="4" t="s">
        <v>25</v>
      </c>
      <c r="V104" s="3" t="s">
        <v>21</v>
      </c>
      <c r="W104" s="4" t="s">
        <v>21</v>
      </c>
      <c r="X104" s="3" t="s">
        <v>21</v>
      </c>
      <c r="Y104" s="4" t="s">
        <v>84</v>
      </c>
      <c r="Z104" s="3" t="s">
        <v>84</v>
      </c>
      <c r="AA104" t="s">
        <v>87</v>
      </c>
      <c r="AB104" s="68" t="s">
        <v>88</v>
      </c>
      <c r="AC104" t="s">
        <v>86</v>
      </c>
      <c r="AD104" s="68" t="s">
        <v>87</v>
      </c>
      <c r="AE104" t="s">
        <v>87</v>
      </c>
      <c r="AG104" t="s">
        <v>87</v>
      </c>
      <c r="AH104" s="68" t="s">
        <v>84</v>
      </c>
      <c r="AI104" t="s">
        <v>86</v>
      </c>
      <c r="AJ104" s="68" t="s">
        <v>87</v>
      </c>
    </row>
    <row r="105" spans="1:36" x14ac:dyDescent="0.25">
      <c r="A105" s="2" t="s">
        <v>12</v>
      </c>
      <c r="B105" s="1" t="str">
        <f>VLOOKUP(C105,Backend!$G$2:$H$10,2,FALSE)</f>
        <v>High/Medium</v>
      </c>
      <c r="C105" s="75">
        <f t="shared" si="9"/>
        <v>7</v>
      </c>
      <c r="D105" s="72">
        <f>((E105*Backend!$I$2)+(F105*Backend!$I$4)+(G105*Backend!$I$6)+(H105*Backend!$I$8)+(I105*Backend!$I$10))/27</f>
        <v>6.5925925925925926</v>
      </c>
      <c r="E105" s="21">
        <f>COUNTIF($J105:$AJ105,Backend!$H$2)</f>
        <v>5</v>
      </c>
      <c r="F105" s="21">
        <f>COUNTIF($J105:$AJ105,Backend!$H$4)</f>
        <v>8</v>
      </c>
      <c r="G105" s="21">
        <f>COUNTIF($J105:$AJ105,Backend!$H$6)</f>
        <v>9</v>
      </c>
      <c r="H105" s="21">
        <f>COUNTIF($J105:$AJ105,Backend!$H$8)</f>
        <v>2</v>
      </c>
      <c r="I105" s="21">
        <f>COUNTIF($J105:$AJ105,Backend!$H$10)</f>
        <v>1</v>
      </c>
      <c r="J105" s="3" t="s">
        <v>25</v>
      </c>
      <c r="K105" s="4" t="s">
        <v>21</v>
      </c>
      <c r="L105" s="3" t="s">
        <v>25</v>
      </c>
      <c r="M105" s="4" t="s">
        <v>84</v>
      </c>
      <c r="N105" s="3"/>
      <c r="O105" s="4" t="s">
        <v>84</v>
      </c>
      <c r="P105" s="3" t="s">
        <v>84</v>
      </c>
      <c r="Q105" s="4" t="s">
        <v>24</v>
      </c>
      <c r="R105" s="3" t="s">
        <v>84</v>
      </c>
      <c r="S105" s="4" t="s">
        <v>24</v>
      </c>
      <c r="T105" s="3" t="s">
        <v>84</v>
      </c>
      <c r="U105" s="4" t="s">
        <v>24</v>
      </c>
      <c r="V105" s="3" t="s">
        <v>21</v>
      </c>
      <c r="W105" s="4" t="s">
        <v>84</v>
      </c>
      <c r="X105" s="3" t="s">
        <v>21</v>
      </c>
      <c r="Y105" s="4" t="s">
        <v>24</v>
      </c>
      <c r="Z105" s="3" t="s">
        <v>24</v>
      </c>
      <c r="AA105" t="s">
        <v>87</v>
      </c>
      <c r="AB105" s="68" t="s">
        <v>84</v>
      </c>
      <c r="AC105" t="s">
        <v>85</v>
      </c>
      <c r="AD105" s="68" t="s">
        <v>87</v>
      </c>
      <c r="AE105" t="s">
        <v>84</v>
      </c>
      <c r="AG105" t="s">
        <v>87</v>
      </c>
      <c r="AH105" s="68" t="s">
        <v>87</v>
      </c>
      <c r="AI105" t="s">
        <v>87</v>
      </c>
      <c r="AJ105" s="68" t="s">
        <v>87</v>
      </c>
    </row>
    <row r="106" spans="1:36" x14ac:dyDescent="0.25">
      <c r="A106" s="2" t="s">
        <v>13</v>
      </c>
      <c r="B106" s="1" t="str">
        <f>VLOOKUP(C106,Backend!$G$2:$H$10,2,FALSE)</f>
        <v>High/Medium</v>
      </c>
      <c r="C106" s="75">
        <f t="shared" si="9"/>
        <v>8</v>
      </c>
      <c r="D106" s="72">
        <f>((E106*Backend!$I$2)+(F106*Backend!$I$4)+(G106*Backend!$I$6)+(H106*Backend!$I$8)+(I106*Backend!$I$10))/27</f>
        <v>7.6296296296296298</v>
      </c>
      <c r="E106" s="21">
        <f>COUNTIF($J106:$AJ106,Backend!$H$2)</f>
        <v>6</v>
      </c>
      <c r="F106" s="21">
        <f>COUNTIF($J106:$AJ106,Backend!$H$4)</f>
        <v>14</v>
      </c>
      <c r="G106" s="21">
        <f>COUNTIF($J106:$AJ106,Backend!$H$6)</f>
        <v>5</v>
      </c>
      <c r="H106" s="21">
        <f>COUNTIF($J106:$AJ106,Backend!$H$8)</f>
        <v>1</v>
      </c>
      <c r="I106" s="21">
        <f>COUNTIF($J106:$AJ106,Backend!$H$10)</f>
        <v>0</v>
      </c>
      <c r="J106" s="3" t="s">
        <v>25</v>
      </c>
      <c r="K106" s="4" t="s">
        <v>21</v>
      </c>
      <c r="L106" s="3" t="s">
        <v>21</v>
      </c>
      <c r="M106" s="4" t="s">
        <v>84</v>
      </c>
      <c r="N106" s="3" t="s">
        <v>84</v>
      </c>
      <c r="O106" s="4" t="s">
        <v>84</v>
      </c>
      <c r="P106" s="3" t="s">
        <v>84</v>
      </c>
      <c r="Q106" s="4" t="s">
        <v>24</v>
      </c>
      <c r="R106" s="3" t="s">
        <v>84</v>
      </c>
      <c r="S106" s="4" t="s">
        <v>84</v>
      </c>
      <c r="T106" s="3" t="s">
        <v>84</v>
      </c>
      <c r="U106" s="4" t="s">
        <v>24</v>
      </c>
      <c r="V106" s="3" t="s">
        <v>84</v>
      </c>
      <c r="W106" s="4" t="s">
        <v>84</v>
      </c>
      <c r="X106" s="3" t="s">
        <v>24</v>
      </c>
      <c r="Y106" s="4" t="s">
        <v>24</v>
      </c>
      <c r="Z106" s="3" t="s">
        <v>24</v>
      </c>
      <c r="AA106" t="s">
        <v>87</v>
      </c>
      <c r="AB106" s="68" t="s">
        <v>84</v>
      </c>
      <c r="AC106" t="s">
        <v>84</v>
      </c>
      <c r="AD106" s="68" t="s">
        <v>88</v>
      </c>
      <c r="AE106" t="s">
        <v>84</v>
      </c>
      <c r="AG106" t="s">
        <v>87</v>
      </c>
      <c r="AH106" s="68" t="s">
        <v>87</v>
      </c>
      <c r="AI106" t="s">
        <v>84</v>
      </c>
      <c r="AJ106" s="68" t="s">
        <v>84</v>
      </c>
    </row>
    <row r="107" spans="1:36" x14ac:dyDescent="0.25">
      <c r="A107" s="2" t="s">
        <v>14</v>
      </c>
      <c r="B107" s="1" t="str">
        <f>VLOOKUP(C107,Backend!$G$2:$H$10,2,FALSE)</f>
        <v>Medium/Low</v>
      </c>
      <c r="C107" s="75">
        <f t="shared" si="9"/>
        <v>5</v>
      </c>
      <c r="D107" s="72">
        <f>((E107*Backend!$I$2)+(F107*Backend!$I$4)+(G107*Backend!$I$6)+(H107*Backend!$I$8)+(I107*Backend!$I$10))/27</f>
        <v>4.9629629629629628</v>
      </c>
      <c r="E107" s="21">
        <f>COUNTIF($J107:$AJ107,Backend!$H$2)</f>
        <v>0</v>
      </c>
      <c r="F107" s="21">
        <f>COUNTIF($J107:$AJ107,Backend!$H$4)</f>
        <v>3</v>
      </c>
      <c r="G107" s="21">
        <f>COUNTIF($J107:$AJ107,Backend!$H$6)</f>
        <v>13</v>
      </c>
      <c r="H107" s="21">
        <f>COUNTIF($J107:$AJ107,Backend!$H$8)</f>
        <v>6</v>
      </c>
      <c r="I107" s="21">
        <f>COUNTIF($J107:$AJ107,Backend!$H$10)</f>
        <v>4</v>
      </c>
      <c r="J107" s="3" t="s">
        <v>25</v>
      </c>
      <c r="K107" s="4" t="s">
        <v>21</v>
      </c>
      <c r="L107" s="3" t="s">
        <v>25</v>
      </c>
      <c r="M107" s="4" t="s">
        <v>21</v>
      </c>
      <c r="N107" s="3" t="s">
        <v>21</v>
      </c>
      <c r="O107" s="4" t="s">
        <v>26</v>
      </c>
      <c r="P107" s="3" t="s">
        <v>84</v>
      </c>
      <c r="Q107" s="4" t="s">
        <v>21</v>
      </c>
      <c r="R107" s="3" t="s">
        <v>21</v>
      </c>
      <c r="S107" s="4" t="s">
        <v>84</v>
      </c>
      <c r="T107" s="3" t="s">
        <v>25</v>
      </c>
      <c r="U107" s="4" t="s">
        <v>26</v>
      </c>
      <c r="V107" s="3" t="s">
        <v>25</v>
      </c>
      <c r="W107" s="4" t="s">
        <v>21</v>
      </c>
      <c r="X107" s="3" t="s">
        <v>25</v>
      </c>
      <c r="Y107" s="4" t="s">
        <v>26</v>
      </c>
      <c r="Z107" s="3" t="s">
        <v>84</v>
      </c>
      <c r="AA107" t="s">
        <v>87</v>
      </c>
      <c r="AB107" s="68" t="s">
        <v>87</v>
      </c>
      <c r="AC107" t="s">
        <v>85</v>
      </c>
      <c r="AD107" s="68" t="s">
        <v>87</v>
      </c>
      <c r="AE107" t="s">
        <v>86</v>
      </c>
      <c r="AG107" t="s">
        <v>87</v>
      </c>
      <c r="AH107" s="68" t="s">
        <v>87</v>
      </c>
      <c r="AI107" t="s">
        <v>87</v>
      </c>
      <c r="AJ107" s="68" t="s">
        <v>87</v>
      </c>
    </row>
    <row r="108" spans="1:36" x14ac:dyDescent="0.25">
      <c r="A108" s="2" t="s">
        <v>15</v>
      </c>
      <c r="B108" s="1" t="str">
        <f>VLOOKUP(C108,Backend!$G$2:$H$10,2,FALSE)</f>
        <v>High/Medium</v>
      </c>
      <c r="C108" s="75">
        <f t="shared" si="9"/>
        <v>7</v>
      </c>
      <c r="D108" s="72">
        <f>((E108*Backend!$I$2)+(F108*Backend!$I$4)+(G108*Backend!$I$6)+(H108*Backend!$I$8)+(I108*Backend!$I$10))/27</f>
        <v>7.0370370370370372</v>
      </c>
      <c r="E108" s="21">
        <f>COUNTIF($J108:$AJ108,Backend!$H$2)</f>
        <v>6</v>
      </c>
      <c r="F108" s="21">
        <f>COUNTIF($J108:$AJ108,Backend!$H$4)</f>
        <v>9</v>
      </c>
      <c r="G108" s="21">
        <f>COUNTIF($J108:$AJ108,Backend!$H$6)</f>
        <v>8</v>
      </c>
      <c r="H108" s="21">
        <f>COUNTIF($J108:$AJ108,Backend!$H$8)</f>
        <v>2</v>
      </c>
      <c r="I108" s="21">
        <f>COUNTIF($J108:$AJ108,Backend!$H$10)</f>
        <v>1</v>
      </c>
      <c r="J108" s="3" t="s">
        <v>25</v>
      </c>
      <c r="K108" s="4" t="s">
        <v>21</v>
      </c>
      <c r="L108" s="3" t="s">
        <v>84</v>
      </c>
      <c r="M108" s="4" t="s">
        <v>84</v>
      </c>
      <c r="N108" s="3" t="s">
        <v>24</v>
      </c>
      <c r="O108" s="4" t="s">
        <v>24</v>
      </c>
      <c r="P108" s="3" t="s">
        <v>84</v>
      </c>
      <c r="Q108" s="4" t="s">
        <v>24</v>
      </c>
      <c r="R108" s="3" t="s">
        <v>24</v>
      </c>
      <c r="S108" s="4" t="s">
        <v>84</v>
      </c>
      <c r="T108" s="3" t="s">
        <v>21</v>
      </c>
      <c r="U108" s="4" t="s">
        <v>21</v>
      </c>
      <c r="V108" s="3" t="s">
        <v>84</v>
      </c>
      <c r="W108" s="4" t="s">
        <v>84</v>
      </c>
      <c r="X108" s="3" t="s">
        <v>25</v>
      </c>
      <c r="Y108" s="4" t="s">
        <v>84</v>
      </c>
      <c r="Z108" s="3" t="s">
        <v>24</v>
      </c>
      <c r="AA108" t="s">
        <v>87</v>
      </c>
      <c r="AB108" s="68" t="s">
        <v>84</v>
      </c>
      <c r="AC108" t="s">
        <v>85</v>
      </c>
      <c r="AD108" s="68" t="s">
        <v>87</v>
      </c>
      <c r="AE108" t="s">
        <v>88</v>
      </c>
      <c r="AG108" t="s">
        <v>87</v>
      </c>
      <c r="AH108" s="68" t="s">
        <v>87</v>
      </c>
      <c r="AI108" t="s">
        <v>84</v>
      </c>
      <c r="AJ108" s="68" t="s">
        <v>87</v>
      </c>
    </row>
    <row r="109" spans="1:36" x14ac:dyDescent="0.25">
      <c r="A109" s="2" t="s">
        <v>16</v>
      </c>
      <c r="B109" s="1" t="str">
        <f>VLOOKUP(C109,Backend!$G$2:$H$10,2,FALSE)</f>
        <v>Medium</v>
      </c>
      <c r="C109" s="75">
        <f t="shared" si="9"/>
        <v>6</v>
      </c>
      <c r="D109" s="72">
        <f>((E109*Backend!$I$2)+(F109*Backend!$I$4)+(G109*Backend!$I$6)+(H109*Backend!$I$8)+(I109*Backend!$I$10))/27</f>
        <v>5.5555555555555554</v>
      </c>
      <c r="E109" s="21">
        <f>COUNTIF($J109:$AJ109,Backend!$H$2)</f>
        <v>2</v>
      </c>
      <c r="F109" s="21">
        <f>COUNTIF($J109:$AJ109,Backend!$H$4)</f>
        <v>5</v>
      </c>
      <c r="G109" s="21">
        <f>COUNTIF($J109:$AJ109,Backend!$H$6)</f>
        <v>9</v>
      </c>
      <c r="H109" s="21">
        <f>COUNTIF($J109:$AJ109,Backend!$H$8)</f>
        <v>8</v>
      </c>
      <c r="I109" s="21">
        <f>COUNTIF($J109:$AJ109,Backend!$H$10)</f>
        <v>2</v>
      </c>
      <c r="J109" s="3" t="s">
        <v>25</v>
      </c>
      <c r="K109" s="4" t="s">
        <v>21</v>
      </c>
      <c r="L109" s="3" t="s">
        <v>25</v>
      </c>
      <c r="M109" s="4" t="s">
        <v>24</v>
      </c>
      <c r="N109" s="3" t="s">
        <v>84</v>
      </c>
      <c r="O109" s="4" t="s">
        <v>25</v>
      </c>
      <c r="P109" s="3" t="s">
        <v>84</v>
      </c>
      <c r="Q109" s="4" t="s">
        <v>21</v>
      </c>
      <c r="R109" s="3" t="s">
        <v>24</v>
      </c>
      <c r="S109" s="4" t="s">
        <v>84</v>
      </c>
      <c r="T109" s="3" t="s">
        <v>25</v>
      </c>
      <c r="U109" s="4" t="s">
        <v>26</v>
      </c>
      <c r="V109" s="3" t="s">
        <v>25</v>
      </c>
      <c r="W109" s="4" t="s">
        <v>21</v>
      </c>
      <c r="X109" s="3" t="s">
        <v>25</v>
      </c>
      <c r="Y109" s="4" t="s">
        <v>25</v>
      </c>
      <c r="Z109" s="3" t="s">
        <v>84</v>
      </c>
      <c r="AA109" t="s">
        <v>84</v>
      </c>
      <c r="AB109" s="68" t="s">
        <v>86</v>
      </c>
      <c r="AC109" t="s">
        <v>85</v>
      </c>
      <c r="AD109" s="68" t="s">
        <v>87</v>
      </c>
      <c r="AE109" t="s">
        <v>87</v>
      </c>
      <c r="AG109" t="s">
        <v>87</v>
      </c>
      <c r="AH109" s="68" t="s">
        <v>87</v>
      </c>
      <c r="AI109" t="s">
        <v>87</v>
      </c>
      <c r="AJ109" s="68" t="s">
        <v>87</v>
      </c>
    </row>
  </sheetData>
  <conditionalFormatting sqref="E21:I37 E39:I109">
    <cfRule type="expression" dxfId="3" priority="8">
      <formula>E21=MAX($E21:$I21)</formula>
    </cfRule>
  </conditionalFormatting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9A6F6-DD9E-4635-926F-C146D352F48A}">
  <dimension ref="A1:AJ109"/>
  <sheetViews>
    <sheetView zoomScale="85" zoomScaleNormal="85" workbookViewId="0">
      <selection sqref="A1:G2"/>
    </sheetView>
  </sheetViews>
  <sheetFormatPr defaultRowHeight="15" x14ac:dyDescent="0.25"/>
  <cols>
    <col min="1" max="1" width="34.85546875" bestFit="1" customWidth="1"/>
    <col min="2" max="2" width="49.7109375" customWidth="1"/>
    <col min="3" max="3" width="13" customWidth="1"/>
    <col min="4" max="4" width="15.7109375" bestFit="1" customWidth="1"/>
    <col min="5" max="5" width="14" customWidth="1"/>
    <col min="6" max="6" width="18.85546875" customWidth="1"/>
    <col min="7" max="7" width="12" bestFit="1" customWidth="1"/>
    <col min="8" max="8" width="12.85546875" customWidth="1"/>
    <col min="9" max="13" width="19.7109375" style="23" bestFit="1" customWidth="1"/>
    <col min="14" max="17" width="19.7109375" bestFit="1" customWidth="1"/>
    <col min="18" max="18" width="19.42578125" bestFit="1" customWidth="1"/>
    <col min="19" max="25" width="19.7109375" bestFit="1" customWidth="1"/>
    <col min="26" max="27" width="20.85546875" customWidth="1"/>
    <col min="28" max="29" width="20.7109375" customWidth="1"/>
    <col min="30" max="30" width="20.42578125" customWidth="1"/>
    <col min="31" max="31" width="19.7109375" customWidth="1"/>
    <col min="32" max="32" width="19.42578125" customWidth="1"/>
    <col min="33" max="33" width="19.7109375" customWidth="1"/>
    <col min="34" max="34" width="20.42578125" customWidth="1"/>
    <col min="35" max="35" width="20.5703125" customWidth="1"/>
  </cols>
  <sheetData>
    <row r="1" spans="1:13" ht="30" x14ac:dyDescent="0.25">
      <c r="A1" s="62" t="s">
        <v>80</v>
      </c>
      <c r="B1" s="63" t="s">
        <v>115</v>
      </c>
      <c r="C1" s="63" t="s">
        <v>39</v>
      </c>
      <c r="D1" s="63" t="s">
        <v>38</v>
      </c>
      <c r="E1" s="63" t="s">
        <v>37</v>
      </c>
      <c r="F1" s="63" t="s">
        <v>36</v>
      </c>
      <c r="G1" s="63" t="s">
        <v>51</v>
      </c>
      <c r="H1" s="63"/>
      <c r="M1"/>
    </row>
    <row r="2" spans="1:13" x14ac:dyDescent="0.25">
      <c r="A2" s="64" t="s">
        <v>0</v>
      </c>
      <c r="B2" s="73">
        <f>D21</f>
        <v>9.8518518518518512</v>
      </c>
      <c r="C2" s="73">
        <f>D39</f>
        <v>4</v>
      </c>
      <c r="D2" s="73">
        <f>D57</f>
        <v>8.4444444444444446</v>
      </c>
      <c r="E2" s="73">
        <f>D75</f>
        <v>4.1481481481481479</v>
      </c>
      <c r="F2" s="73">
        <f>D93</f>
        <v>8.9629629629629637</v>
      </c>
      <c r="G2" s="74">
        <f>(((B2*'User Interface'!$F$24)-(C2*'User Interface'!$F$25)+(D2*'User Interface'!$F$26)+(E2*'User Interface'!$F$27)+(F2*'User Interface'!$F$28)))</f>
        <v>5.481481481481481</v>
      </c>
      <c r="H2" s="74"/>
      <c r="I2" s="61"/>
      <c r="J2"/>
      <c r="K2"/>
      <c r="L2"/>
      <c r="M2"/>
    </row>
    <row r="3" spans="1:13" x14ac:dyDescent="0.25">
      <c r="A3" s="64" t="s">
        <v>1</v>
      </c>
      <c r="B3" s="73">
        <f t="shared" ref="B3:B18" si="0">D22</f>
        <v>9.7037037037037042</v>
      </c>
      <c r="C3" s="73">
        <f t="shared" ref="C3:C18" si="1">D40</f>
        <v>4.0740740740740744</v>
      </c>
      <c r="D3" s="73">
        <f t="shared" ref="D3:D18" si="2">D58</f>
        <v>8.4444444444444446</v>
      </c>
      <c r="E3" s="73">
        <f t="shared" ref="E3:E18" si="3">D76</f>
        <v>3.925925925925926</v>
      </c>
      <c r="F3" s="73">
        <f t="shared" ref="F3:F18" si="4">D94</f>
        <v>8.8148148148148149</v>
      </c>
      <c r="G3" s="74">
        <f>(((B3*'User Interface'!$F$24)-(C3*'User Interface'!$F$25)+(D3*'User Interface'!$F$26)+(E3*'User Interface'!$F$27)+(F3*'User Interface'!$F$28)))</f>
        <v>5.3629629629629632</v>
      </c>
      <c r="H3" s="74"/>
      <c r="I3" s="61"/>
      <c r="J3"/>
      <c r="K3"/>
      <c r="L3"/>
      <c r="M3"/>
    </row>
    <row r="4" spans="1:13" x14ac:dyDescent="0.25">
      <c r="A4" s="64" t="s">
        <v>2</v>
      </c>
      <c r="B4" s="73">
        <f t="shared" si="0"/>
        <v>9.7037037037037042</v>
      </c>
      <c r="C4" s="73">
        <f t="shared" si="1"/>
        <v>4</v>
      </c>
      <c r="D4" s="73">
        <f t="shared" si="2"/>
        <v>8.0740740740740744</v>
      </c>
      <c r="E4" s="73">
        <f t="shared" si="3"/>
        <v>4</v>
      </c>
      <c r="F4" s="73">
        <f t="shared" si="4"/>
        <v>8.8148148148148149</v>
      </c>
      <c r="G4" s="74">
        <f>(((B4*'User Interface'!$F$24)-(C4*'User Interface'!$F$25)+(D4*'User Interface'!$F$26)+(E4*'User Interface'!$F$27)+(F4*'User Interface'!$F$28)))</f>
        <v>5.318518518518518</v>
      </c>
      <c r="H4" s="74"/>
      <c r="I4" s="61"/>
      <c r="J4"/>
      <c r="K4"/>
      <c r="L4"/>
      <c r="M4"/>
    </row>
    <row r="5" spans="1:13" x14ac:dyDescent="0.25">
      <c r="A5" s="64" t="s">
        <v>3</v>
      </c>
      <c r="B5" s="73">
        <f t="shared" si="0"/>
        <v>8.2222222222222214</v>
      </c>
      <c r="C5" s="73">
        <f t="shared" si="1"/>
        <v>5.2592592592592595</v>
      </c>
      <c r="D5" s="73">
        <f t="shared" si="2"/>
        <v>5.7037037037037033</v>
      </c>
      <c r="E5" s="73">
        <f t="shared" si="3"/>
        <v>4.1481481481481479</v>
      </c>
      <c r="F5" s="73">
        <f t="shared" si="4"/>
        <v>6.0740740740740744</v>
      </c>
      <c r="G5" s="74">
        <f>(((B5*'User Interface'!$F$24)-(C5*'User Interface'!$F$25)+(D5*'User Interface'!$F$26)+(E5*'User Interface'!$F$27)+(F5*'User Interface'!$F$28)))</f>
        <v>3.7777777777777777</v>
      </c>
      <c r="H5" s="74"/>
      <c r="I5" s="61"/>
      <c r="J5"/>
      <c r="K5"/>
      <c r="L5"/>
      <c r="M5"/>
    </row>
    <row r="6" spans="1:13" x14ac:dyDescent="0.25">
      <c r="A6" s="64" t="s">
        <v>82</v>
      </c>
      <c r="B6" s="73">
        <f t="shared" si="0"/>
        <v>8.8888888888888893</v>
      </c>
      <c r="C6" s="73">
        <f t="shared" si="1"/>
        <v>5.4074074074074074</v>
      </c>
      <c r="D6" s="73">
        <f t="shared" si="2"/>
        <v>7.333333333333333</v>
      </c>
      <c r="E6" s="73">
        <f t="shared" si="3"/>
        <v>4.5185185185185182</v>
      </c>
      <c r="F6" s="73">
        <f t="shared" si="4"/>
        <v>7.7777777777777777</v>
      </c>
      <c r="G6" s="74">
        <f>(((B6*'User Interface'!$F$24)-(C6*'User Interface'!$F$25)+(D6*'User Interface'!$F$26)+(E6*'User Interface'!$F$27)+(F6*'User Interface'!$F$28)))</f>
        <v>4.6222222222222218</v>
      </c>
      <c r="H6" s="74"/>
      <c r="I6" s="61"/>
      <c r="J6"/>
      <c r="K6"/>
      <c r="L6"/>
      <c r="M6"/>
    </row>
    <row r="7" spans="1:13" x14ac:dyDescent="0.25">
      <c r="A7" s="64" t="s">
        <v>5</v>
      </c>
      <c r="B7" s="73">
        <f t="shared" si="0"/>
        <v>9.3333333333333339</v>
      </c>
      <c r="C7" s="73">
        <f t="shared" si="1"/>
        <v>4.7407407407407405</v>
      </c>
      <c r="D7" s="73">
        <f t="shared" si="2"/>
        <v>8.2222222222222214</v>
      </c>
      <c r="E7" s="73">
        <f t="shared" si="3"/>
        <v>4.4444444444444446</v>
      </c>
      <c r="F7" s="73">
        <f t="shared" si="4"/>
        <v>8.2222222222222214</v>
      </c>
      <c r="G7" s="74">
        <f>(((B7*'User Interface'!$F$24)-(C7*'User Interface'!$F$25)+(D7*'User Interface'!$F$26)+(E7*'User Interface'!$F$27)+(F7*'User Interface'!$F$28)))</f>
        <v>5.0962962962962965</v>
      </c>
      <c r="H7" s="74"/>
      <c r="I7" s="61"/>
      <c r="J7"/>
      <c r="K7"/>
      <c r="L7"/>
      <c r="M7"/>
    </row>
    <row r="8" spans="1:13" x14ac:dyDescent="0.25">
      <c r="A8" s="64" t="s">
        <v>6</v>
      </c>
      <c r="B8" s="73">
        <f t="shared" si="0"/>
        <v>7.7037037037037033</v>
      </c>
      <c r="C8" s="73">
        <f t="shared" si="1"/>
        <v>6.8148148148148149</v>
      </c>
      <c r="D8" s="73">
        <f t="shared" si="2"/>
        <v>5.0370370370370372</v>
      </c>
      <c r="E8" s="73">
        <f t="shared" si="3"/>
        <v>5.0370370370370372</v>
      </c>
      <c r="F8" s="73">
        <f t="shared" si="4"/>
        <v>5.1111111111111107</v>
      </c>
      <c r="G8" s="74">
        <f>(((B8*'User Interface'!$F$24)-(C8*'User Interface'!$F$25)+(D8*'User Interface'!$F$26)+(E8*'User Interface'!$F$27)+(F8*'User Interface'!$F$28)))</f>
        <v>3.2148148148148148</v>
      </c>
      <c r="H8" s="74"/>
      <c r="I8" s="61"/>
      <c r="J8"/>
      <c r="K8"/>
      <c r="L8"/>
      <c r="M8"/>
    </row>
    <row r="9" spans="1:13" x14ac:dyDescent="0.25">
      <c r="A9" s="64" t="s">
        <v>7</v>
      </c>
      <c r="B9" s="73">
        <f t="shared" si="0"/>
        <v>9.1851851851851851</v>
      </c>
      <c r="C9" s="73">
        <f t="shared" si="1"/>
        <v>4.5925925925925926</v>
      </c>
      <c r="D9" s="73">
        <f t="shared" si="2"/>
        <v>8.2222222222222214</v>
      </c>
      <c r="E9" s="73">
        <f t="shared" si="3"/>
        <v>4.2222222222222223</v>
      </c>
      <c r="F9" s="73">
        <f t="shared" si="4"/>
        <v>8.9629629629629637</v>
      </c>
      <c r="G9" s="74">
        <f>(((B9*'User Interface'!$F$24)-(C9*'User Interface'!$F$25)+(D9*'User Interface'!$F$26)+(E9*'User Interface'!$F$27)+(F9*'User Interface'!$F$28)))</f>
        <v>5.2</v>
      </c>
      <c r="H9" s="74"/>
      <c r="I9" s="61"/>
      <c r="J9"/>
      <c r="K9"/>
      <c r="L9"/>
      <c r="M9"/>
    </row>
    <row r="10" spans="1:13" x14ac:dyDescent="0.25">
      <c r="A10" s="64" t="s">
        <v>8</v>
      </c>
      <c r="B10" s="73">
        <f t="shared" si="0"/>
        <v>9.1851851851851851</v>
      </c>
      <c r="C10" s="73">
        <f t="shared" si="1"/>
        <v>5.7777777777777777</v>
      </c>
      <c r="D10" s="73">
        <f t="shared" si="2"/>
        <v>7.6296296296296298</v>
      </c>
      <c r="E10" s="73">
        <f t="shared" si="3"/>
        <v>6.0740740740740744</v>
      </c>
      <c r="F10" s="73">
        <f t="shared" si="4"/>
        <v>8.2962962962962958</v>
      </c>
      <c r="G10" s="74">
        <f>(((B10*'User Interface'!$F$24)-(C10*'User Interface'!$F$25)+(D10*'User Interface'!$F$26)+(E10*'User Interface'!$F$27)+(F10*'User Interface'!$F$28)))</f>
        <v>5.0814814814814815</v>
      </c>
      <c r="H10" s="74"/>
      <c r="I10" s="61"/>
      <c r="J10"/>
      <c r="K10"/>
      <c r="L10"/>
      <c r="M10"/>
    </row>
    <row r="11" spans="1:13" x14ac:dyDescent="0.25">
      <c r="A11" s="64" t="s">
        <v>9</v>
      </c>
      <c r="B11" s="73">
        <f t="shared" si="0"/>
        <v>8.518518518518519</v>
      </c>
      <c r="C11" s="73">
        <f t="shared" si="1"/>
        <v>6.5925925925925926</v>
      </c>
      <c r="D11" s="73">
        <f t="shared" si="2"/>
        <v>6.3703703703703702</v>
      </c>
      <c r="E11" s="73">
        <f t="shared" si="3"/>
        <v>6.5925925925925926</v>
      </c>
      <c r="F11" s="73">
        <f t="shared" si="4"/>
        <v>6.0740740740740744</v>
      </c>
      <c r="G11" s="74">
        <f>(((B11*'User Interface'!$F$24)-(C11*'User Interface'!$F$25)+(D11*'User Interface'!$F$26)+(E11*'User Interface'!$F$27)+(F11*'User Interface'!$F$28)))</f>
        <v>4.1925925925925931</v>
      </c>
      <c r="H11" s="74"/>
      <c r="I11" s="61"/>
      <c r="J11"/>
      <c r="K11"/>
      <c r="L11"/>
      <c r="M11"/>
    </row>
    <row r="12" spans="1:13" x14ac:dyDescent="0.25">
      <c r="A12" s="64" t="s">
        <v>10</v>
      </c>
      <c r="B12" s="73">
        <f t="shared" si="0"/>
        <v>7.8518518518518521</v>
      </c>
      <c r="C12" s="73">
        <f t="shared" si="1"/>
        <v>6.1481481481481479</v>
      </c>
      <c r="D12" s="73">
        <f t="shared" si="2"/>
        <v>5.4814814814814818</v>
      </c>
      <c r="E12" s="73">
        <f t="shared" si="3"/>
        <v>6.3703703703703702</v>
      </c>
      <c r="F12" s="73">
        <f t="shared" si="4"/>
        <v>5.9259259259259256</v>
      </c>
      <c r="G12" s="74">
        <f>(((B12*'User Interface'!$F$24)-(C12*'User Interface'!$F$25)+(D12*'User Interface'!$F$26)+(E12*'User Interface'!$F$27)+(F12*'User Interface'!$F$28)))</f>
        <v>3.8962962962962964</v>
      </c>
      <c r="H12" s="74"/>
      <c r="I12" s="61"/>
      <c r="J12"/>
      <c r="K12"/>
      <c r="L12"/>
      <c r="M12"/>
    </row>
    <row r="13" spans="1:13" x14ac:dyDescent="0.25">
      <c r="A13" s="64" t="s">
        <v>11</v>
      </c>
      <c r="B13" s="73">
        <f t="shared" si="0"/>
        <v>8.0740740740740744</v>
      </c>
      <c r="C13" s="73">
        <f t="shared" si="1"/>
        <v>7.0370370370370372</v>
      </c>
      <c r="D13" s="73">
        <f t="shared" si="2"/>
        <v>5.7037037037037033</v>
      </c>
      <c r="E13" s="73">
        <f t="shared" si="3"/>
        <v>6.5185185185185182</v>
      </c>
      <c r="F13" s="73">
        <f t="shared" si="4"/>
        <v>6.0740740740740744</v>
      </c>
      <c r="G13" s="74">
        <f>(((B13*'User Interface'!$F$24)-(C13*'User Interface'!$F$25)+(D13*'User Interface'!$F$26)+(E13*'User Interface'!$F$27)+(F13*'User Interface'!$F$28)))</f>
        <v>3.8666666666666671</v>
      </c>
      <c r="H13" s="74"/>
      <c r="I13" s="61"/>
      <c r="J13"/>
      <c r="K13"/>
      <c r="L13"/>
      <c r="M13"/>
    </row>
    <row r="14" spans="1:13" x14ac:dyDescent="0.25">
      <c r="A14" s="64" t="s">
        <v>12</v>
      </c>
      <c r="B14" s="73">
        <f t="shared" si="0"/>
        <v>8.518518518518519</v>
      </c>
      <c r="C14" s="73">
        <f t="shared" si="1"/>
        <v>6.5185185185185182</v>
      </c>
      <c r="D14" s="73">
        <f t="shared" si="2"/>
        <v>6.666666666666667</v>
      </c>
      <c r="E14" s="73">
        <f t="shared" si="3"/>
        <v>6.5185185185185182</v>
      </c>
      <c r="F14" s="73">
        <f t="shared" si="4"/>
        <v>6.5925925925925926</v>
      </c>
      <c r="G14" s="74">
        <f>(((B14*'User Interface'!$F$24)-(C14*'User Interface'!$F$25)+(D14*'User Interface'!$F$26)+(E14*'User Interface'!$F$27)+(F14*'User Interface'!$F$28)))</f>
        <v>4.3555555555555561</v>
      </c>
      <c r="H14" s="74"/>
      <c r="I14" s="61"/>
      <c r="J14"/>
      <c r="K14"/>
      <c r="L14"/>
      <c r="M14"/>
    </row>
    <row r="15" spans="1:13" x14ac:dyDescent="0.25">
      <c r="A15" s="64" t="s">
        <v>13</v>
      </c>
      <c r="B15" s="73">
        <f t="shared" si="0"/>
        <v>8.7407407407407405</v>
      </c>
      <c r="C15" s="73">
        <f t="shared" si="1"/>
        <v>7.333333333333333</v>
      </c>
      <c r="D15" s="73">
        <f t="shared" si="2"/>
        <v>7.4074074074074074</v>
      </c>
      <c r="E15" s="73">
        <f t="shared" si="3"/>
        <v>6.8148148148148149</v>
      </c>
      <c r="F15" s="73">
        <f t="shared" si="4"/>
        <v>7.6296296296296298</v>
      </c>
      <c r="G15" s="74">
        <f>(((B15*'User Interface'!$F$24)-(C15*'User Interface'!$F$25)+(D15*'User Interface'!$F$26)+(E15*'User Interface'!$F$27)+(F15*'User Interface'!$F$28)))</f>
        <v>4.6518518518518519</v>
      </c>
      <c r="H15" s="74"/>
      <c r="I15" s="61"/>
      <c r="J15"/>
      <c r="K15"/>
      <c r="L15"/>
      <c r="M15"/>
    </row>
    <row r="16" spans="1:13" x14ac:dyDescent="0.25">
      <c r="A16" s="64" t="s">
        <v>14</v>
      </c>
      <c r="B16" s="73">
        <f t="shared" si="0"/>
        <v>7.7037037037037033</v>
      </c>
      <c r="C16" s="73">
        <f t="shared" si="1"/>
        <v>6.8148148148148149</v>
      </c>
      <c r="D16" s="73">
        <f t="shared" si="2"/>
        <v>5.1851851851851851</v>
      </c>
      <c r="E16" s="73">
        <f t="shared" si="3"/>
        <v>6.7407407407407405</v>
      </c>
      <c r="F16" s="73">
        <f t="shared" si="4"/>
        <v>4.9629629629629628</v>
      </c>
      <c r="G16" s="74">
        <f>(((B16*'User Interface'!$F$24)-(C16*'User Interface'!$F$25)+(D16*'User Interface'!$F$26)+(E16*'User Interface'!$F$27)+(F16*'User Interface'!$F$28)))</f>
        <v>3.5555555555555549</v>
      </c>
      <c r="H16" s="74"/>
      <c r="I16" s="61"/>
      <c r="J16"/>
      <c r="K16"/>
      <c r="L16"/>
      <c r="M16"/>
    </row>
    <row r="17" spans="1:36" x14ac:dyDescent="0.25">
      <c r="A17" s="64" t="s">
        <v>15</v>
      </c>
      <c r="B17" s="73">
        <f t="shared" si="0"/>
        <v>8.5925925925925934</v>
      </c>
      <c r="C17" s="73">
        <f t="shared" si="1"/>
        <v>6.7407407407407405</v>
      </c>
      <c r="D17" s="73">
        <f t="shared" si="2"/>
        <v>6.8148148148148149</v>
      </c>
      <c r="E17" s="73">
        <f t="shared" si="3"/>
        <v>6.3703703703703702</v>
      </c>
      <c r="F17" s="73">
        <f t="shared" si="4"/>
        <v>7.0370370370370372</v>
      </c>
      <c r="G17" s="74">
        <f>(((B17*'User Interface'!$F$24)-(C17*'User Interface'!$F$25)+(D17*'User Interface'!$F$26)+(E17*'User Interface'!$F$27)+(F17*'User Interface'!$F$28)))</f>
        <v>4.4148148148148154</v>
      </c>
      <c r="H17" s="74"/>
      <c r="I17" s="61"/>
      <c r="J17"/>
      <c r="K17"/>
      <c r="L17"/>
      <c r="M17"/>
    </row>
    <row r="18" spans="1:36" x14ac:dyDescent="0.25">
      <c r="A18" s="64" t="s">
        <v>16</v>
      </c>
      <c r="B18" s="73">
        <f t="shared" si="0"/>
        <v>7.1851851851851851</v>
      </c>
      <c r="C18" s="73">
        <f t="shared" si="1"/>
        <v>6.5925925925925926</v>
      </c>
      <c r="D18" s="73">
        <f t="shared" si="2"/>
        <v>5.1851851851851851</v>
      </c>
      <c r="E18" s="73">
        <f t="shared" si="3"/>
        <v>6.5185185185185182</v>
      </c>
      <c r="F18" s="73">
        <f t="shared" si="4"/>
        <v>5.5555555555555554</v>
      </c>
      <c r="G18" s="74">
        <f>(((B18*'User Interface'!$F$24)-(C18*'User Interface'!$F$25)+(D18*'User Interface'!$F$26)+(E18*'User Interface'!$F$27)+(F18*'User Interface'!$F$28)))</f>
        <v>3.5703703703703704</v>
      </c>
      <c r="H18" s="74"/>
      <c r="I18" s="61"/>
      <c r="J18"/>
      <c r="K18"/>
      <c r="L18"/>
      <c r="M18"/>
    </row>
    <row r="19" spans="1:36" x14ac:dyDescent="0.25">
      <c r="A19" s="24"/>
      <c r="B19" s="59"/>
      <c r="C19" s="60"/>
      <c r="D19" s="60"/>
      <c r="E19" s="60"/>
      <c r="F19" s="59"/>
      <c r="I19"/>
      <c r="J19"/>
      <c r="K19"/>
      <c r="L19"/>
      <c r="M19"/>
    </row>
    <row r="20" spans="1:36" ht="45" x14ac:dyDescent="0.25">
      <c r="A20" s="113" t="s">
        <v>122</v>
      </c>
      <c r="B20" s="112" t="s">
        <v>121</v>
      </c>
      <c r="C20" s="1" t="s">
        <v>120</v>
      </c>
      <c r="D20" s="112" t="s">
        <v>119</v>
      </c>
      <c r="E20" s="112" t="s">
        <v>63</v>
      </c>
      <c r="F20" s="1" t="s">
        <v>108</v>
      </c>
      <c r="G20" s="112" t="s">
        <v>66</v>
      </c>
      <c r="H20" s="112" t="s">
        <v>67</v>
      </c>
      <c r="I20" s="1"/>
      <c r="N20" s="23"/>
    </row>
    <row r="21" spans="1:36" x14ac:dyDescent="0.25">
      <c r="A21" s="2" t="s">
        <v>69</v>
      </c>
      <c r="B21" s="1" t="str">
        <f>VLOOKUP(C21,Backend!$A$11:$B$19,2,FALSE)</f>
        <v>Easy</v>
      </c>
      <c r="C21" s="75">
        <f t="shared" ref="C21:C37" si="5">ROUND(D21,0)</f>
        <v>10</v>
      </c>
      <c r="D21" s="72">
        <f>((E21*Backend!$C$11)+(F21*Backend!$C$13)+(G21*Backend!$C$17)+(H21*Backend!$C$19))/27</f>
        <v>9.8518518518518512</v>
      </c>
      <c r="E21" s="21">
        <f>COUNTIF($J21:$AJ21,Backend!$B$11)</f>
        <v>25</v>
      </c>
      <c r="F21" s="21">
        <f>COUNTIF($J21:$AJ21,Backend!$B$13)</f>
        <v>2</v>
      </c>
      <c r="G21" s="21">
        <f>COUNTIF($J21:$AJ21,Backend!$B$17)</f>
        <v>0</v>
      </c>
      <c r="H21" s="21">
        <f>COUNTIF($J21:$AJ21,Backend!$B$19)</f>
        <v>0</v>
      </c>
      <c r="I21" s="39"/>
      <c r="J21" s="3" t="s">
        <v>23</v>
      </c>
      <c r="K21" s="4" t="s">
        <v>23</v>
      </c>
      <c r="L21" s="3" t="s">
        <v>23</v>
      </c>
      <c r="M21" s="4" t="s">
        <v>23</v>
      </c>
      <c r="N21" s="3" t="s">
        <v>94</v>
      </c>
      <c r="O21" s="4" t="s">
        <v>23</v>
      </c>
      <c r="P21" s="3" t="s">
        <v>23</v>
      </c>
      <c r="Q21" s="4" t="s">
        <v>23</v>
      </c>
      <c r="R21" s="3" t="s">
        <v>23</v>
      </c>
      <c r="S21" s="4" t="s">
        <v>23</v>
      </c>
      <c r="T21" s="3" t="s">
        <v>23</v>
      </c>
      <c r="U21" s="4" t="s">
        <v>23</v>
      </c>
      <c r="V21" s="3" t="s">
        <v>23</v>
      </c>
      <c r="W21" s="4" t="s">
        <v>23</v>
      </c>
      <c r="X21" s="3" t="s">
        <v>23</v>
      </c>
      <c r="Y21" s="4" t="s">
        <v>23</v>
      </c>
      <c r="Z21" s="3" t="s">
        <v>23</v>
      </c>
      <c r="AA21" t="s">
        <v>94</v>
      </c>
      <c r="AB21" s="68" t="s">
        <v>23</v>
      </c>
      <c r="AC21" t="s">
        <v>23</v>
      </c>
      <c r="AD21" s="68" t="s">
        <v>23</v>
      </c>
      <c r="AE21" t="s">
        <v>23</v>
      </c>
      <c r="AF21" s="68" t="s">
        <v>23</v>
      </c>
      <c r="AG21" t="s">
        <v>23</v>
      </c>
      <c r="AH21" s="68" t="s">
        <v>23</v>
      </c>
      <c r="AI21" t="s">
        <v>23</v>
      </c>
      <c r="AJ21" s="68" t="s">
        <v>23</v>
      </c>
    </row>
    <row r="22" spans="1:36" x14ac:dyDescent="0.25">
      <c r="A22" s="2" t="s">
        <v>1</v>
      </c>
      <c r="B22" s="1" t="str">
        <f>VLOOKUP(C22,Backend!$A$11:$B$19,2,FALSE)</f>
        <v>Easy</v>
      </c>
      <c r="C22" s="75">
        <f t="shared" si="5"/>
        <v>10</v>
      </c>
      <c r="D22" s="72">
        <f>((E22*Backend!$C$11)+(F22*Backend!$C$13)+(G22*Backend!$C$17)+(H22*Backend!$C$19))/27</f>
        <v>9.7037037037037042</v>
      </c>
      <c r="E22" s="21">
        <f>COUNTIF($J22:$AJ22,Backend!$B$11)</f>
        <v>25</v>
      </c>
      <c r="F22" s="21">
        <f>COUNTIF($J22:$AJ22,Backend!$B$13)</f>
        <v>1</v>
      </c>
      <c r="G22" s="21">
        <f>COUNTIF($J22:$AJ22,Backend!$B$17)</f>
        <v>1</v>
      </c>
      <c r="H22" s="21">
        <f>COUNTIF($J22:$AJ22,Backend!$B$19)</f>
        <v>0</v>
      </c>
      <c r="I22" s="39"/>
      <c r="J22" s="3" t="s">
        <v>23</v>
      </c>
      <c r="K22" s="4" t="s">
        <v>23</v>
      </c>
      <c r="L22" s="3" t="s">
        <v>23</v>
      </c>
      <c r="M22" s="4" t="s">
        <v>23</v>
      </c>
      <c r="N22" s="3" t="s">
        <v>94</v>
      </c>
      <c r="O22" s="4" t="s">
        <v>23</v>
      </c>
      <c r="P22" s="3" t="s">
        <v>23</v>
      </c>
      <c r="Q22" s="4" t="s">
        <v>23</v>
      </c>
      <c r="R22" s="3" t="s">
        <v>23</v>
      </c>
      <c r="S22" s="4" t="s">
        <v>23</v>
      </c>
      <c r="T22" s="3" t="s">
        <v>23</v>
      </c>
      <c r="U22" s="4" t="s">
        <v>23</v>
      </c>
      <c r="V22" s="3" t="s">
        <v>23</v>
      </c>
      <c r="W22" s="4" t="s">
        <v>23</v>
      </c>
      <c r="X22" s="3" t="s">
        <v>23</v>
      </c>
      <c r="Y22" s="4" t="s">
        <v>23</v>
      </c>
      <c r="Z22" s="3" t="s">
        <v>23</v>
      </c>
      <c r="AA22" t="s">
        <v>20</v>
      </c>
      <c r="AB22" s="68" t="s">
        <v>23</v>
      </c>
      <c r="AC22" t="s">
        <v>23</v>
      </c>
      <c r="AD22" s="68" t="s">
        <v>23</v>
      </c>
      <c r="AE22" t="s">
        <v>23</v>
      </c>
      <c r="AF22" s="68" t="s">
        <v>23</v>
      </c>
      <c r="AG22" t="s">
        <v>23</v>
      </c>
      <c r="AH22" s="68" t="s">
        <v>23</v>
      </c>
      <c r="AI22" t="s">
        <v>23</v>
      </c>
      <c r="AJ22" s="68" t="s">
        <v>23</v>
      </c>
    </row>
    <row r="23" spans="1:36" x14ac:dyDescent="0.25">
      <c r="A23" s="2" t="s">
        <v>2</v>
      </c>
      <c r="B23" s="1" t="str">
        <f>VLOOKUP(C23,Backend!$A$11:$B$19,2,FALSE)</f>
        <v>Easy</v>
      </c>
      <c r="C23" s="75">
        <f t="shared" si="5"/>
        <v>10</v>
      </c>
      <c r="D23" s="72">
        <f>((E23*Backend!$C$11)+(F23*Backend!$C$13)+(G23*Backend!$C$17)+(H23*Backend!$C$19))/27</f>
        <v>9.7037037037037042</v>
      </c>
      <c r="E23" s="21">
        <f>COUNTIF($J23:$AJ23,Backend!$B$11)</f>
        <v>25</v>
      </c>
      <c r="F23" s="21">
        <f>COUNTIF($J23:$AJ23,Backend!$B$13)</f>
        <v>1</v>
      </c>
      <c r="G23" s="21">
        <f>COUNTIF($J23:$AJ23,Backend!$B$17)</f>
        <v>1</v>
      </c>
      <c r="H23" s="21">
        <f>COUNTIF($J23:$AJ23,Backend!$B$19)</f>
        <v>0</v>
      </c>
      <c r="I23" s="39"/>
      <c r="J23" s="3" t="s">
        <v>23</v>
      </c>
      <c r="K23" s="4" t="s">
        <v>23</v>
      </c>
      <c r="L23" s="3" t="s">
        <v>23</v>
      </c>
      <c r="M23" s="4" t="s">
        <v>23</v>
      </c>
      <c r="N23" s="3" t="s">
        <v>94</v>
      </c>
      <c r="O23" s="4" t="s">
        <v>23</v>
      </c>
      <c r="P23" s="3" t="s">
        <v>23</v>
      </c>
      <c r="Q23" s="4" t="s">
        <v>23</v>
      </c>
      <c r="R23" s="3" t="s">
        <v>23</v>
      </c>
      <c r="S23" s="4" t="s">
        <v>23</v>
      </c>
      <c r="T23" s="3" t="s">
        <v>23</v>
      </c>
      <c r="U23" s="4" t="s">
        <v>23</v>
      </c>
      <c r="V23" s="3" t="s">
        <v>23</v>
      </c>
      <c r="W23" s="4" t="s">
        <v>23</v>
      </c>
      <c r="X23" s="3" t="s">
        <v>23</v>
      </c>
      <c r="Y23" s="4" t="s">
        <v>23</v>
      </c>
      <c r="Z23" s="3" t="s">
        <v>23</v>
      </c>
      <c r="AA23" t="s">
        <v>20</v>
      </c>
      <c r="AB23" s="68" t="s">
        <v>23</v>
      </c>
      <c r="AC23" t="s">
        <v>23</v>
      </c>
      <c r="AD23" s="68" t="s">
        <v>23</v>
      </c>
      <c r="AE23" t="s">
        <v>23</v>
      </c>
      <c r="AF23" s="68" t="s">
        <v>23</v>
      </c>
      <c r="AG23" t="s">
        <v>23</v>
      </c>
      <c r="AH23" s="68" t="s">
        <v>23</v>
      </c>
      <c r="AI23" t="s">
        <v>23</v>
      </c>
      <c r="AJ23" s="68" t="s">
        <v>23</v>
      </c>
    </row>
    <row r="24" spans="1:36" x14ac:dyDescent="0.25">
      <c r="A24" s="2" t="s">
        <v>3</v>
      </c>
      <c r="B24" s="1" t="str">
        <f>VLOOKUP(C24,Backend!$A$11:$B$19,2,FALSE)</f>
        <v>Easy, depending on other constraints (e.g. cost)</v>
      </c>
      <c r="C24" s="75">
        <f t="shared" si="5"/>
        <v>8</v>
      </c>
      <c r="D24" s="72">
        <f>((E24*Backend!$C$11)+(F24*Backend!$C$13)+(G24*Backend!$C$17)+(H24*Backend!$C$19))/27</f>
        <v>8.2222222222222214</v>
      </c>
      <c r="E24" s="21">
        <f>COUNTIF($J24:$AJ24,Backend!$B$11)</f>
        <v>9</v>
      </c>
      <c r="F24" s="21">
        <f>COUNTIF($J24:$AJ24,Backend!$B$13)</f>
        <v>15</v>
      </c>
      <c r="G24" s="21">
        <f>COUNTIF($J24:$AJ24,Backend!$B$17)</f>
        <v>3</v>
      </c>
      <c r="H24" s="21">
        <f>COUNTIF($J24:$AJ24,Backend!$B$19)</f>
        <v>0</v>
      </c>
      <c r="I24" s="39"/>
      <c r="J24" s="3" t="s">
        <v>94</v>
      </c>
      <c r="K24" s="4" t="s">
        <v>20</v>
      </c>
      <c r="L24" s="3" t="s">
        <v>23</v>
      </c>
      <c r="M24" s="4" t="s">
        <v>23</v>
      </c>
      <c r="N24" s="3" t="s">
        <v>94</v>
      </c>
      <c r="O24" s="4" t="s">
        <v>23</v>
      </c>
      <c r="P24" s="3" t="s">
        <v>23</v>
      </c>
      <c r="Q24" s="4" t="s">
        <v>94</v>
      </c>
      <c r="R24" s="3" t="s">
        <v>94</v>
      </c>
      <c r="S24" s="4" t="s">
        <v>94</v>
      </c>
      <c r="T24" s="3" t="s">
        <v>20</v>
      </c>
      <c r="U24" s="4" t="s">
        <v>94</v>
      </c>
      <c r="V24" s="3" t="s">
        <v>94</v>
      </c>
      <c r="W24" s="4" t="s">
        <v>23</v>
      </c>
      <c r="X24" s="3" t="s">
        <v>94</v>
      </c>
      <c r="Y24" s="4" t="s">
        <v>23</v>
      </c>
      <c r="Z24" s="3" t="s">
        <v>94</v>
      </c>
      <c r="AA24" t="s">
        <v>94</v>
      </c>
      <c r="AB24" s="68" t="s">
        <v>94</v>
      </c>
      <c r="AC24" t="s">
        <v>94</v>
      </c>
      <c r="AD24" s="68" t="s">
        <v>20</v>
      </c>
      <c r="AE24" t="s">
        <v>23</v>
      </c>
      <c r="AF24" s="68" t="s">
        <v>23</v>
      </c>
      <c r="AG24" t="s">
        <v>94</v>
      </c>
      <c r="AH24" s="68" t="s">
        <v>94</v>
      </c>
      <c r="AI24" t="s">
        <v>23</v>
      </c>
      <c r="AJ24" s="68" t="s">
        <v>94</v>
      </c>
    </row>
    <row r="25" spans="1:36" x14ac:dyDescent="0.25">
      <c r="A25" s="2" t="s">
        <v>82</v>
      </c>
      <c r="B25" s="1" t="str">
        <f>VLOOKUP(C25,Backend!$A$11:$B$19,2,FALSE)</f>
        <v>Easy/Easy, depending on other constraints (e.g. cost)</v>
      </c>
      <c r="C25" s="75">
        <f t="shared" si="5"/>
        <v>9</v>
      </c>
      <c r="D25" s="72">
        <f>((E25*Backend!$C$11)+(F25*Backend!$C$13)+(G25*Backend!$C$17)+(H25*Backend!$C$19))/27</f>
        <v>8.8888888888888893</v>
      </c>
      <c r="E25" s="21">
        <f>COUNTIF($J25:$AJ25,Backend!$B$11)</f>
        <v>14</v>
      </c>
      <c r="F25" s="21">
        <f>COUNTIF($J25:$AJ25,Backend!$B$13)</f>
        <v>12</v>
      </c>
      <c r="G25" s="21">
        <f>COUNTIF($J25:$AJ25,Backend!$B$17)</f>
        <v>1</v>
      </c>
      <c r="H25" s="21">
        <f>COUNTIF($J25:$AJ25,Backend!$B$19)</f>
        <v>0</v>
      </c>
      <c r="I25" s="39"/>
      <c r="J25" s="3" t="s">
        <v>94</v>
      </c>
      <c r="K25" s="4" t="s">
        <v>23</v>
      </c>
      <c r="L25" s="3" t="s">
        <v>23</v>
      </c>
      <c r="M25" s="4" t="s">
        <v>23</v>
      </c>
      <c r="N25" s="3" t="s">
        <v>94</v>
      </c>
      <c r="O25" s="4" t="s">
        <v>23</v>
      </c>
      <c r="P25" s="3" t="s">
        <v>23</v>
      </c>
      <c r="Q25" s="4" t="s">
        <v>94</v>
      </c>
      <c r="R25" s="3" t="s">
        <v>23</v>
      </c>
      <c r="S25" s="4" t="s">
        <v>94</v>
      </c>
      <c r="T25" s="3" t="s">
        <v>94</v>
      </c>
      <c r="U25" s="4" t="s">
        <v>94</v>
      </c>
      <c r="V25" s="3" t="s">
        <v>23</v>
      </c>
      <c r="W25" s="4" t="s">
        <v>23</v>
      </c>
      <c r="X25" s="3" t="s">
        <v>94</v>
      </c>
      <c r="Y25" s="4" t="s">
        <v>23</v>
      </c>
      <c r="Z25" s="3" t="s">
        <v>23</v>
      </c>
      <c r="AA25" t="s">
        <v>20</v>
      </c>
      <c r="AB25" s="68" t="s">
        <v>23</v>
      </c>
      <c r="AC25" t="s">
        <v>94</v>
      </c>
      <c r="AD25" s="68" t="s">
        <v>94</v>
      </c>
      <c r="AE25" t="s">
        <v>23</v>
      </c>
      <c r="AF25" s="68" t="s">
        <v>23</v>
      </c>
      <c r="AG25" t="s">
        <v>94</v>
      </c>
      <c r="AH25" s="68" t="s">
        <v>94</v>
      </c>
      <c r="AI25" t="s">
        <v>23</v>
      </c>
      <c r="AJ25" s="68" t="s">
        <v>94</v>
      </c>
    </row>
    <row r="26" spans="1:36" x14ac:dyDescent="0.25">
      <c r="A26" s="2" t="s">
        <v>5</v>
      </c>
      <c r="B26" s="1" t="str">
        <f>VLOOKUP(C26,Backend!$A$11:$B$19,2,FALSE)</f>
        <v>Easy/Easy, depending on other constraints (e.g. cost)</v>
      </c>
      <c r="C26" s="75">
        <f t="shared" si="5"/>
        <v>9</v>
      </c>
      <c r="D26" s="72">
        <f>((E26*Backend!$C$11)+(F26*Backend!$C$13)+(G26*Backend!$C$17)+(H26*Backend!$C$19))/27</f>
        <v>9.3333333333333339</v>
      </c>
      <c r="E26" s="21">
        <f>COUNTIF($J26:$AJ26,Backend!$B$11)</f>
        <v>18</v>
      </c>
      <c r="F26" s="21">
        <f>COUNTIF($J26:$AJ26,Backend!$B$13)</f>
        <v>9</v>
      </c>
      <c r="G26" s="21">
        <f>COUNTIF($J26:$AJ26,Backend!$B$17)</f>
        <v>0</v>
      </c>
      <c r="H26" s="21">
        <f>COUNTIF($J26:$AJ26,Backend!$B$19)</f>
        <v>0</v>
      </c>
      <c r="I26" s="39"/>
      <c r="J26" s="3" t="s">
        <v>94</v>
      </c>
      <c r="K26" s="4" t="s">
        <v>94</v>
      </c>
      <c r="L26" s="3" t="s">
        <v>94</v>
      </c>
      <c r="M26" s="4" t="s">
        <v>23</v>
      </c>
      <c r="N26" s="3" t="s">
        <v>94</v>
      </c>
      <c r="O26" s="4" t="s">
        <v>23</v>
      </c>
      <c r="P26" s="3" t="s">
        <v>23</v>
      </c>
      <c r="Q26" s="4" t="s">
        <v>23</v>
      </c>
      <c r="R26" s="3" t="s">
        <v>23</v>
      </c>
      <c r="S26" s="4" t="s">
        <v>94</v>
      </c>
      <c r="T26" s="3" t="s">
        <v>23</v>
      </c>
      <c r="U26" s="4" t="s">
        <v>23</v>
      </c>
      <c r="V26" s="3" t="s">
        <v>23</v>
      </c>
      <c r="W26" s="4" t="s">
        <v>23</v>
      </c>
      <c r="X26" s="3" t="s">
        <v>23</v>
      </c>
      <c r="Y26" s="4" t="s">
        <v>23</v>
      </c>
      <c r="Z26" s="3" t="s">
        <v>23</v>
      </c>
      <c r="AA26" t="s">
        <v>94</v>
      </c>
      <c r="AB26" s="68" t="s">
        <v>94</v>
      </c>
      <c r="AC26" t="s">
        <v>23</v>
      </c>
      <c r="AD26" s="68" t="s">
        <v>23</v>
      </c>
      <c r="AE26" t="s">
        <v>94</v>
      </c>
      <c r="AF26" s="68" t="s">
        <v>23</v>
      </c>
      <c r="AG26" t="s">
        <v>23</v>
      </c>
      <c r="AH26" s="68" t="s">
        <v>94</v>
      </c>
      <c r="AI26" t="s">
        <v>23</v>
      </c>
      <c r="AJ26" s="68" t="s">
        <v>23</v>
      </c>
    </row>
    <row r="27" spans="1:36" x14ac:dyDescent="0.25">
      <c r="A27" s="2" t="s">
        <v>6</v>
      </c>
      <c r="B27" s="1" t="str">
        <f>VLOOKUP(C27,Backend!$A$11:$B$19,2,FALSE)</f>
        <v>Easy, depending on other constraints (e.g. cost)</v>
      </c>
      <c r="C27" s="75">
        <f t="shared" si="5"/>
        <v>8</v>
      </c>
      <c r="D27" s="72">
        <f>((E27*Backend!$C$11)+(F27*Backend!$C$13)+(G27*Backend!$C$17)+(H27*Backend!$C$19))/27</f>
        <v>7.7037037037037033</v>
      </c>
      <c r="E27" s="21">
        <f>COUNTIF($J27:$AJ27,Backend!$B$11)</f>
        <v>4</v>
      </c>
      <c r="F27" s="21">
        <f>COUNTIF($J27:$AJ27,Backend!$B$13)</f>
        <v>19</v>
      </c>
      <c r="G27" s="21">
        <f>COUNTIF($J27:$AJ27,Backend!$B$17)</f>
        <v>4</v>
      </c>
      <c r="H27" s="21">
        <f>COUNTIF($J27:$AJ27,Backend!$B$19)</f>
        <v>0</v>
      </c>
      <c r="I27" s="39"/>
      <c r="J27" s="3" t="s">
        <v>94</v>
      </c>
      <c r="K27" s="4" t="s">
        <v>20</v>
      </c>
      <c r="L27" s="3" t="s">
        <v>23</v>
      </c>
      <c r="M27" s="4" t="s">
        <v>23</v>
      </c>
      <c r="N27" s="3" t="s">
        <v>94</v>
      </c>
      <c r="O27" s="4" t="s">
        <v>94</v>
      </c>
      <c r="P27" s="3" t="s">
        <v>94</v>
      </c>
      <c r="Q27" s="4" t="s">
        <v>94</v>
      </c>
      <c r="R27" s="3" t="s">
        <v>23</v>
      </c>
      <c r="S27" s="4" t="s">
        <v>94</v>
      </c>
      <c r="T27" s="3" t="s">
        <v>94</v>
      </c>
      <c r="U27" s="4" t="s">
        <v>94</v>
      </c>
      <c r="V27" s="3" t="s">
        <v>20</v>
      </c>
      <c r="W27" s="4" t="s">
        <v>94</v>
      </c>
      <c r="X27" s="3" t="s">
        <v>94</v>
      </c>
      <c r="Y27" s="4" t="s">
        <v>94</v>
      </c>
      <c r="Z27" s="3" t="s">
        <v>94</v>
      </c>
      <c r="AA27" t="s">
        <v>20</v>
      </c>
      <c r="AB27" s="68" t="s">
        <v>94</v>
      </c>
      <c r="AC27" t="s">
        <v>94</v>
      </c>
      <c r="AD27" s="68" t="s">
        <v>94</v>
      </c>
      <c r="AE27" t="s">
        <v>94</v>
      </c>
      <c r="AF27" s="68" t="s">
        <v>23</v>
      </c>
      <c r="AG27" t="s">
        <v>94</v>
      </c>
      <c r="AH27" s="68" t="s">
        <v>94</v>
      </c>
      <c r="AI27" t="s">
        <v>20</v>
      </c>
      <c r="AJ27" s="68" t="s">
        <v>94</v>
      </c>
    </row>
    <row r="28" spans="1:36" x14ac:dyDescent="0.25">
      <c r="A28" s="2" t="s">
        <v>7</v>
      </c>
      <c r="B28" s="1" t="str">
        <f>VLOOKUP(C28,Backend!$A$11:$B$19,2,FALSE)</f>
        <v>Easy/Easy, depending on other constraints (e.g. cost)</v>
      </c>
      <c r="C28" s="75">
        <f t="shared" si="5"/>
        <v>9</v>
      </c>
      <c r="D28" s="72">
        <f>((E28*Backend!$C$11)+(F28*Backend!$C$13)+(G28*Backend!$C$17)+(H28*Backend!$C$19))/27</f>
        <v>9.1851851851851851</v>
      </c>
      <c r="E28" s="21">
        <f>COUNTIF($J28:$AJ28,Backend!$B$11)</f>
        <v>20</v>
      </c>
      <c r="F28" s="21">
        <f>COUNTIF($J28:$AJ28,Backend!$B$13)</f>
        <v>5</v>
      </c>
      <c r="G28" s="21">
        <f>COUNTIF($J28:$AJ28,Backend!$B$17)</f>
        <v>2</v>
      </c>
      <c r="H28" s="21">
        <f>COUNTIF($J28:$AJ28,Backend!$B$19)</f>
        <v>0</v>
      </c>
      <c r="I28" s="39"/>
      <c r="J28" s="3" t="s">
        <v>94</v>
      </c>
      <c r="K28" s="4" t="s">
        <v>23</v>
      </c>
      <c r="L28" s="3" t="s">
        <v>23</v>
      </c>
      <c r="M28" s="4" t="s">
        <v>23</v>
      </c>
      <c r="N28" s="3" t="s">
        <v>94</v>
      </c>
      <c r="O28" s="4" t="s">
        <v>23</v>
      </c>
      <c r="P28" s="3" t="s">
        <v>23</v>
      </c>
      <c r="Q28" s="4" t="s">
        <v>23</v>
      </c>
      <c r="R28" s="3" t="s">
        <v>23</v>
      </c>
      <c r="S28" s="4" t="s">
        <v>23</v>
      </c>
      <c r="T28" s="3" t="s">
        <v>23</v>
      </c>
      <c r="U28" s="4" t="s">
        <v>20</v>
      </c>
      <c r="V28" s="3" t="s">
        <v>23</v>
      </c>
      <c r="W28" s="4" t="s">
        <v>94</v>
      </c>
      <c r="X28" s="3" t="s">
        <v>23</v>
      </c>
      <c r="Y28" s="4" t="s">
        <v>23</v>
      </c>
      <c r="Z28" s="3" t="s">
        <v>23</v>
      </c>
      <c r="AA28" t="s">
        <v>20</v>
      </c>
      <c r="AB28" s="68" t="s">
        <v>23</v>
      </c>
      <c r="AC28" t="s">
        <v>94</v>
      </c>
      <c r="AD28" s="68" t="s">
        <v>23</v>
      </c>
      <c r="AE28" t="s">
        <v>23</v>
      </c>
      <c r="AF28" s="68" t="s">
        <v>23</v>
      </c>
      <c r="AG28" t="s">
        <v>23</v>
      </c>
      <c r="AH28" s="68" t="s">
        <v>23</v>
      </c>
      <c r="AI28" t="s">
        <v>94</v>
      </c>
      <c r="AJ28" s="68" t="s">
        <v>23</v>
      </c>
    </row>
    <row r="29" spans="1:36" x14ac:dyDescent="0.25">
      <c r="A29" s="2" t="s">
        <v>8</v>
      </c>
      <c r="B29" s="1" t="str">
        <f>VLOOKUP(C29,Backend!$A$11:$B$19,2,FALSE)</f>
        <v>Easy/Easy, depending on other constraints (e.g. cost)</v>
      </c>
      <c r="C29" s="75">
        <f t="shared" si="5"/>
        <v>9</v>
      </c>
      <c r="D29" s="72">
        <f>((E29*Backend!$C$11)+(F29*Backend!$C$13)+(G29*Backend!$C$17)+(H29*Backend!$C$19))/27</f>
        <v>9.1851851851851851</v>
      </c>
      <c r="E29" s="21">
        <f>COUNTIF($J29:$AJ29,Backend!$B$11)</f>
        <v>16</v>
      </c>
      <c r="F29" s="21">
        <f>COUNTIF($J29:$AJ29,Backend!$B$13)</f>
        <v>11</v>
      </c>
      <c r="G29" s="21">
        <f>COUNTIF($J29:$AJ29,Backend!$B$17)</f>
        <v>0</v>
      </c>
      <c r="H29" s="21">
        <f>COUNTIF($J29:$AJ29,Backend!$B$19)</f>
        <v>0</v>
      </c>
      <c r="I29" s="39"/>
      <c r="J29" s="3" t="s">
        <v>94</v>
      </c>
      <c r="K29" s="4" t="s">
        <v>23</v>
      </c>
      <c r="L29" s="3" t="s">
        <v>94</v>
      </c>
      <c r="M29" s="4" t="s">
        <v>23</v>
      </c>
      <c r="N29" s="3" t="s">
        <v>94</v>
      </c>
      <c r="O29" s="4" t="s">
        <v>23</v>
      </c>
      <c r="P29" s="3" t="s">
        <v>94</v>
      </c>
      <c r="Q29" s="4" t="s">
        <v>23</v>
      </c>
      <c r="R29" s="3" t="s">
        <v>94</v>
      </c>
      <c r="S29" s="4" t="s">
        <v>94</v>
      </c>
      <c r="T29" s="3" t="s">
        <v>23</v>
      </c>
      <c r="U29" s="4" t="s">
        <v>23</v>
      </c>
      <c r="V29" s="3" t="s">
        <v>94</v>
      </c>
      <c r="W29" s="4" t="s">
        <v>23</v>
      </c>
      <c r="X29" s="3" t="s">
        <v>23</v>
      </c>
      <c r="Y29" s="4" t="s">
        <v>23</v>
      </c>
      <c r="Z29" s="3" t="s">
        <v>23</v>
      </c>
      <c r="AA29" t="s">
        <v>94</v>
      </c>
      <c r="AB29" s="68" t="s">
        <v>94</v>
      </c>
      <c r="AC29" t="s">
        <v>23</v>
      </c>
      <c r="AD29" s="68" t="s">
        <v>23</v>
      </c>
      <c r="AE29" t="s">
        <v>23</v>
      </c>
      <c r="AF29" s="68" t="s">
        <v>23</v>
      </c>
      <c r="AG29" t="s">
        <v>94</v>
      </c>
      <c r="AH29" s="68" t="s">
        <v>23</v>
      </c>
      <c r="AI29" t="s">
        <v>23</v>
      </c>
      <c r="AJ29" s="68" t="s">
        <v>94</v>
      </c>
    </row>
    <row r="30" spans="1:36" x14ac:dyDescent="0.25">
      <c r="A30" s="2" t="s">
        <v>9</v>
      </c>
      <c r="B30" s="1" t="str">
        <f>VLOOKUP(C30,Backend!$A$11:$B$19,2,FALSE)</f>
        <v>Easy/Easy, depending on other constraints (e.g. cost)</v>
      </c>
      <c r="C30" s="75">
        <f t="shared" si="5"/>
        <v>9</v>
      </c>
      <c r="D30" s="72">
        <f>((E30*Backend!$C$11)+(F30*Backend!$C$13)+(G30*Backend!$C$17)+(H30*Backend!$C$19))/27</f>
        <v>8.518518518518519</v>
      </c>
      <c r="E30" s="21">
        <f>COUNTIF($J30:$AJ30,Backend!$B$11)</f>
        <v>7</v>
      </c>
      <c r="F30" s="21">
        <f>COUNTIF($J30:$AJ30,Backend!$B$13)</f>
        <v>20</v>
      </c>
      <c r="G30" s="21">
        <f>COUNTIF($J30:$AJ30,Backend!$B$17)</f>
        <v>0</v>
      </c>
      <c r="H30" s="21">
        <f>COUNTIF($J30:$AJ30,Backend!$B$19)</f>
        <v>0</v>
      </c>
      <c r="I30" s="39"/>
      <c r="J30" s="3" t="s">
        <v>94</v>
      </c>
      <c r="K30" s="4" t="s">
        <v>23</v>
      </c>
      <c r="L30" s="3" t="s">
        <v>94</v>
      </c>
      <c r="M30" s="4" t="s">
        <v>23</v>
      </c>
      <c r="N30" s="3" t="s">
        <v>94</v>
      </c>
      <c r="O30" s="4" t="s">
        <v>94</v>
      </c>
      <c r="P30" s="3" t="s">
        <v>94</v>
      </c>
      <c r="Q30" s="4" t="s">
        <v>94</v>
      </c>
      <c r="R30" s="3" t="s">
        <v>94</v>
      </c>
      <c r="S30" s="4" t="s">
        <v>94</v>
      </c>
      <c r="T30" s="3" t="s">
        <v>94</v>
      </c>
      <c r="U30" s="4" t="s">
        <v>94</v>
      </c>
      <c r="V30" s="3" t="s">
        <v>94</v>
      </c>
      <c r="W30" s="4" t="s">
        <v>94</v>
      </c>
      <c r="X30" s="3" t="s">
        <v>23</v>
      </c>
      <c r="Y30" s="4" t="s">
        <v>94</v>
      </c>
      <c r="Z30" s="3" t="s">
        <v>23</v>
      </c>
      <c r="AA30" t="s">
        <v>94</v>
      </c>
      <c r="AB30" s="68" t="s">
        <v>94</v>
      </c>
      <c r="AC30" t="s">
        <v>94</v>
      </c>
      <c r="AD30" s="68" t="s">
        <v>94</v>
      </c>
      <c r="AE30" t="s">
        <v>94</v>
      </c>
      <c r="AF30" s="68" t="s">
        <v>23</v>
      </c>
      <c r="AG30" t="s">
        <v>94</v>
      </c>
      <c r="AH30" s="68" t="s">
        <v>23</v>
      </c>
      <c r="AI30" t="s">
        <v>23</v>
      </c>
      <c r="AJ30" s="68" t="s">
        <v>94</v>
      </c>
    </row>
    <row r="31" spans="1:36" x14ac:dyDescent="0.25">
      <c r="A31" s="2" t="s">
        <v>10</v>
      </c>
      <c r="B31" s="1" t="str">
        <f>VLOOKUP(C31,Backend!$A$11:$B$19,2,FALSE)</f>
        <v>Easy, depending on other constraints (e.g. cost)</v>
      </c>
      <c r="C31" s="75">
        <f t="shared" si="5"/>
        <v>8</v>
      </c>
      <c r="D31" s="72">
        <f>((E31*Backend!$C$11)+(F31*Backend!$C$13)+(G31*Backend!$C$17)+(H31*Backend!$C$19))/27</f>
        <v>7.8518518518518521</v>
      </c>
      <c r="E31" s="21">
        <f>COUNTIF($J31:$AJ31,Backend!$B$11)</f>
        <v>6</v>
      </c>
      <c r="F31" s="21">
        <f>COUNTIF($J31:$AJ31,Backend!$B$13)</f>
        <v>17</v>
      </c>
      <c r="G31" s="21">
        <f>COUNTIF($J31:$AJ31,Backend!$B$17)</f>
        <v>4</v>
      </c>
      <c r="H31" s="21">
        <f>COUNTIF($J31:$AJ31,Backend!$B$19)</f>
        <v>0</v>
      </c>
      <c r="I31" s="39"/>
      <c r="J31" s="3" t="s">
        <v>94</v>
      </c>
      <c r="K31" s="4" t="s">
        <v>23</v>
      </c>
      <c r="L31" s="3" t="s">
        <v>94</v>
      </c>
      <c r="M31" s="4" t="s">
        <v>23</v>
      </c>
      <c r="N31" s="3" t="s">
        <v>94</v>
      </c>
      <c r="O31" s="4" t="s">
        <v>20</v>
      </c>
      <c r="P31" s="3" t="s">
        <v>94</v>
      </c>
      <c r="Q31" s="4" t="s">
        <v>23</v>
      </c>
      <c r="R31" s="3" t="s">
        <v>94</v>
      </c>
      <c r="S31" s="4" t="s">
        <v>94</v>
      </c>
      <c r="T31" s="3" t="s">
        <v>94</v>
      </c>
      <c r="U31" s="3" t="s">
        <v>94</v>
      </c>
      <c r="V31" s="3" t="s">
        <v>94</v>
      </c>
      <c r="W31" s="3" t="s">
        <v>94</v>
      </c>
      <c r="X31" s="3" t="s">
        <v>94</v>
      </c>
      <c r="Y31" s="4" t="s">
        <v>20</v>
      </c>
      <c r="Z31" s="3" t="s">
        <v>23</v>
      </c>
      <c r="AA31" s="4" t="s">
        <v>94</v>
      </c>
      <c r="AB31" s="3" t="s">
        <v>20</v>
      </c>
      <c r="AC31" s="4" t="s">
        <v>20</v>
      </c>
      <c r="AD31" s="3" t="s">
        <v>94</v>
      </c>
      <c r="AE31" s="3" t="s">
        <v>94</v>
      </c>
      <c r="AF31" s="3" t="s">
        <v>94</v>
      </c>
      <c r="AG31" s="3" t="s">
        <v>94</v>
      </c>
      <c r="AH31" s="3" t="s">
        <v>23</v>
      </c>
      <c r="AI31" s="4" t="s">
        <v>23</v>
      </c>
      <c r="AJ31" s="3" t="s">
        <v>94</v>
      </c>
    </row>
    <row r="32" spans="1:36" x14ac:dyDescent="0.25">
      <c r="A32" s="2" t="s">
        <v>11</v>
      </c>
      <c r="B32" s="1" t="str">
        <f>VLOOKUP(C32,Backend!$A$11:$B$19,2,FALSE)</f>
        <v>Easy, depending on other constraints (e.g. cost)</v>
      </c>
      <c r="C32" s="75">
        <f t="shared" si="5"/>
        <v>8</v>
      </c>
      <c r="D32" s="72">
        <f>((E32*Backend!$C$11)+(F32*Backend!$C$13)+(G32*Backend!$C$17)+(H32*Backend!$C$19))/27</f>
        <v>8.0740740740740744</v>
      </c>
      <c r="E32" s="21">
        <f>COUNTIF($J32:$AJ32,Backend!$B$11)</f>
        <v>7</v>
      </c>
      <c r="F32" s="21">
        <f>COUNTIF($J32:$AJ32,Backend!$B$13)</f>
        <v>17</v>
      </c>
      <c r="G32" s="21">
        <f>COUNTIF($J32:$AJ32,Backend!$B$17)</f>
        <v>3</v>
      </c>
      <c r="H32" s="21">
        <f>COUNTIF($J32:$AJ32,Backend!$B$19)</f>
        <v>0</v>
      </c>
      <c r="I32" s="39"/>
      <c r="J32" s="3" t="s">
        <v>94</v>
      </c>
      <c r="K32" s="4" t="s">
        <v>23</v>
      </c>
      <c r="L32" s="3" t="s">
        <v>94</v>
      </c>
      <c r="M32" s="4" t="s">
        <v>23</v>
      </c>
      <c r="N32" s="3" t="s">
        <v>94</v>
      </c>
      <c r="O32" s="4" t="s">
        <v>94</v>
      </c>
      <c r="P32" s="3" t="s">
        <v>94</v>
      </c>
      <c r="Q32" s="4" t="s">
        <v>94</v>
      </c>
      <c r="R32" s="3" t="s">
        <v>94</v>
      </c>
      <c r="S32" s="4" t="s">
        <v>94</v>
      </c>
      <c r="T32" s="3" t="s">
        <v>94</v>
      </c>
      <c r="U32" s="4" t="s">
        <v>20</v>
      </c>
      <c r="V32" s="3" t="s">
        <v>20</v>
      </c>
      <c r="W32" s="4" t="s">
        <v>94</v>
      </c>
      <c r="X32" s="3" t="s">
        <v>94</v>
      </c>
      <c r="Y32" s="4" t="s">
        <v>23</v>
      </c>
      <c r="Z32" s="3" t="s">
        <v>23</v>
      </c>
      <c r="AA32" s="4" t="s">
        <v>94</v>
      </c>
      <c r="AB32" s="3" t="s">
        <v>94</v>
      </c>
      <c r="AC32" s="4" t="s">
        <v>94</v>
      </c>
      <c r="AD32" s="3" t="s">
        <v>20</v>
      </c>
      <c r="AE32" s="4" t="s">
        <v>94</v>
      </c>
      <c r="AF32" s="3" t="s">
        <v>23</v>
      </c>
      <c r="AG32" s="4" t="s">
        <v>94</v>
      </c>
      <c r="AH32" s="3" t="s">
        <v>23</v>
      </c>
      <c r="AI32" s="4" t="s">
        <v>23</v>
      </c>
      <c r="AJ32" s="3" t="s">
        <v>94</v>
      </c>
    </row>
    <row r="33" spans="1:36" x14ac:dyDescent="0.25">
      <c r="A33" s="2" t="s">
        <v>12</v>
      </c>
      <c r="B33" s="1" t="str">
        <f>VLOOKUP(C33,Backend!$A$11:$B$19,2,FALSE)</f>
        <v>Easy/Easy, depending on other constraints (e.g. cost)</v>
      </c>
      <c r="C33" s="75">
        <f t="shared" si="5"/>
        <v>9</v>
      </c>
      <c r="D33" s="72">
        <f>((E33*Backend!$C$11)+(F33*Backend!$C$13)+(G33*Backend!$C$17)+(H33*Backend!$C$19))/27</f>
        <v>8.518518518518519</v>
      </c>
      <c r="E33" s="21">
        <f>COUNTIF($J33:$AJ33,Backend!$B$11)</f>
        <v>11</v>
      </c>
      <c r="F33" s="21">
        <f>COUNTIF($J33:$AJ33,Backend!$B$13)</f>
        <v>14</v>
      </c>
      <c r="G33" s="21">
        <f>COUNTIF($J33:$AJ33,Backend!$B$17)</f>
        <v>2</v>
      </c>
      <c r="H33" s="21">
        <f>COUNTIF($J33:$AJ33,Backend!$B$19)</f>
        <v>0</v>
      </c>
      <c r="I33" s="39"/>
      <c r="J33" s="3" t="s">
        <v>94</v>
      </c>
      <c r="K33" s="4" t="s">
        <v>23</v>
      </c>
      <c r="L33" s="3" t="s">
        <v>94</v>
      </c>
      <c r="M33" s="4" t="s">
        <v>23</v>
      </c>
      <c r="N33" s="3" t="s">
        <v>94</v>
      </c>
      <c r="O33" s="4" t="s">
        <v>23</v>
      </c>
      <c r="P33" s="3" t="s">
        <v>94</v>
      </c>
      <c r="Q33" s="4" t="s">
        <v>94</v>
      </c>
      <c r="R33" s="3" t="s">
        <v>20</v>
      </c>
      <c r="S33" s="4" t="s">
        <v>94</v>
      </c>
      <c r="T33" s="3" t="s">
        <v>23</v>
      </c>
      <c r="U33" s="4" t="s">
        <v>94</v>
      </c>
      <c r="V33" s="3" t="s">
        <v>94</v>
      </c>
      <c r="W33" s="4" t="s">
        <v>23</v>
      </c>
      <c r="X33" s="3" t="s">
        <v>23</v>
      </c>
      <c r="Y33" s="4" t="s">
        <v>23</v>
      </c>
      <c r="Z33" s="3" t="s">
        <v>23</v>
      </c>
      <c r="AA33" s="4" t="s">
        <v>94</v>
      </c>
      <c r="AB33" s="3" t="s">
        <v>94</v>
      </c>
      <c r="AC33" s="4" t="s">
        <v>94</v>
      </c>
      <c r="AD33" s="3" t="s">
        <v>20</v>
      </c>
      <c r="AE33" s="4" t="s">
        <v>23</v>
      </c>
      <c r="AF33" s="3" t="s">
        <v>23</v>
      </c>
      <c r="AG33" s="4" t="s">
        <v>94</v>
      </c>
      <c r="AH33" s="3" t="s">
        <v>23</v>
      </c>
      <c r="AI33" s="4" t="s">
        <v>94</v>
      </c>
      <c r="AJ33" s="3" t="s">
        <v>94</v>
      </c>
    </row>
    <row r="34" spans="1:36" x14ac:dyDescent="0.25">
      <c r="A34" s="2" t="s">
        <v>13</v>
      </c>
      <c r="B34" s="1" t="str">
        <f>VLOOKUP(C34,Backend!$A$11:$B$19,2,FALSE)</f>
        <v>Easy/Easy, depending on other constraints (e.g. cost)</v>
      </c>
      <c r="C34" s="75">
        <f t="shared" si="5"/>
        <v>9</v>
      </c>
      <c r="D34" s="72">
        <f>((E34*Backend!$C$11)+(F34*Backend!$C$13)+(G34*Backend!$C$17)+(H34*Backend!$C$19))/27</f>
        <v>8.7407407407407405</v>
      </c>
      <c r="E34" s="21">
        <f>COUNTIF($J34:$AJ34,Backend!$B$11)</f>
        <v>12</v>
      </c>
      <c r="F34" s="21">
        <f>COUNTIF($J34:$AJ34,Backend!$B$13)</f>
        <v>14</v>
      </c>
      <c r="G34" s="21">
        <f>COUNTIF($J34:$AJ34,Backend!$B$17)</f>
        <v>1</v>
      </c>
      <c r="H34" s="21">
        <f>COUNTIF($J34:$AJ34,Backend!$B$19)</f>
        <v>0</v>
      </c>
      <c r="I34" s="39"/>
      <c r="J34" s="3" t="s">
        <v>94</v>
      </c>
      <c r="K34" s="4" t="s">
        <v>23</v>
      </c>
      <c r="L34" s="3" t="s">
        <v>94</v>
      </c>
      <c r="M34" s="4" t="s">
        <v>23</v>
      </c>
      <c r="N34" s="3" t="s">
        <v>94</v>
      </c>
      <c r="O34" s="4" t="s">
        <v>23</v>
      </c>
      <c r="P34" s="3" t="s">
        <v>94</v>
      </c>
      <c r="Q34" s="4" t="s">
        <v>94</v>
      </c>
      <c r="R34" s="3" t="s">
        <v>20</v>
      </c>
      <c r="S34" s="4" t="s">
        <v>94</v>
      </c>
      <c r="T34" s="3" t="s">
        <v>94</v>
      </c>
      <c r="U34" s="4" t="s">
        <v>23</v>
      </c>
      <c r="V34" s="3" t="s">
        <v>23</v>
      </c>
      <c r="W34" s="4" t="s">
        <v>23</v>
      </c>
      <c r="X34" s="3" t="s">
        <v>23</v>
      </c>
      <c r="Y34" s="4" t="s">
        <v>23</v>
      </c>
      <c r="Z34" s="3" t="s">
        <v>23</v>
      </c>
      <c r="AA34" s="4" t="s">
        <v>94</v>
      </c>
      <c r="AB34" s="3" t="s">
        <v>94</v>
      </c>
      <c r="AC34" s="4" t="s">
        <v>23</v>
      </c>
      <c r="AD34" s="3" t="s">
        <v>94</v>
      </c>
      <c r="AE34" s="4" t="s">
        <v>23</v>
      </c>
      <c r="AF34" s="3" t="s">
        <v>23</v>
      </c>
      <c r="AG34" s="4" t="s">
        <v>94</v>
      </c>
      <c r="AH34" s="3" t="s">
        <v>94</v>
      </c>
      <c r="AI34" s="4" t="s">
        <v>94</v>
      </c>
      <c r="AJ34" s="3" t="s">
        <v>94</v>
      </c>
    </row>
    <row r="35" spans="1:36" x14ac:dyDescent="0.25">
      <c r="A35" s="2" t="s">
        <v>70</v>
      </c>
      <c r="B35" s="1" t="str">
        <f>VLOOKUP(C35,Backend!$A$11:$B$19,2,FALSE)</f>
        <v>Easy, depending on other constraints (e.g. cost)</v>
      </c>
      <c r="C35" s="75">
        <f t="shared" si="5"/>
        <v>8</v>
      </c>
      <c r="D35" s="72">
        <f>((E35*Backend!$C$11)+(F35*Backend!$C$13)+(G35*Backend!$C$17)+(H35*Backend!$C$19))/27</f>
        <v>7.7037037037037033</v>
      </c>
      <c r="E35" s="21">
        <f>COUNTIF($J35:$AJ35,Backend!$B$11)</f>
        <v>4</v>
      </c>
      <c r="F35" s="21">
        <f>COUNTIF($J35:$AJ35,Backend!$B$13)</f>
        <v>19</v>
      </c>
      <c r="G35" s="21">
        <f>COUNTIF($J35:$AJ35,Backend!$B$17)</f>
        <v>4</v>
      </c>
      <c r="H35" s="21">
        <f>COUNTIF($J35:$AJ35,Backend!$B$19)</f>
        <v>0</v>
      </c>
      <c r="I35" s="39"/>
      <c r="J35" s="3" t="s">
        <v>94</v>
      </c>
      <c r="K35" s="4" t="s">
        <v>23</v>
      </c>
      <c r="L35" s="3" t="s">
        <v>94</v>
      </c>
      <c r="M35" s="4" t="s">
        <v>23</v>
      </c>
      <c r="N35" s="3" t="s">
        <v>94</v>
      </c>
      <c r="O35" s="4" t="s">
        <v>94</v>
      </c>
      <c r="P35" s="3" t="s">
        <v>94</v>
      </c>
      <c r="Q35" s="4" t="s">
        <v>94</v>
      </c>
      <c r="R35" s="3" t="s">
        <v>94</v>
      </c>
      <c r="S35" s="4" t="s">
        <v>94</v>
      </c>
      <c r="T35" s="3" t="s">
        <v>94</v>
      </c>
      <c r="U35" s="4" t="s">
        <v>94</v>
      </c>
      <c r="V35" s="3" t="s">
        <v>20</v>
      </c>
      <c r="W35" s="4" t="s">
        <v>94</v>
      </c>
      <c r="X35" s="3" t="s">
        <v>94</v>
      </c>
      <c r="Y35" s="4" t="s">
        <v>20</v>
      </c>
      <c r="Z35" s="3" t="s">
        <v>23</v>
      </c>
      <c r="AA35" s="4" t="s">
        <v>94</v>
      </c>
      <c r="AB35" s="3" t="s">
        <v>94</v>
      </c>
      <c r="AC35" s="4" t="s">
        <v>94</v>
      </c>
      <c r="AD35" s="3" t="s">
        <v>20</v>
      </c>
      <c r="AE35" s="4" t="s">
        <v>20</v>
      </c>
      <c r="AF35" s="3" t="s">
        <v>23</v>
      </c>
      <c r="AG35" s="4" t="s">
        <v>94</v>
      </c>
      <c r="AH35" s="3" t="s">
        <v>94</v>
      </c>
      <c r="AI35" s="4" t="s">
        <v>94</v>
      </c>
      <c r="AJ35" s="3" t="s">
        <v>94</v>
      </c>
    </row>
    <row r="36" spans="1:36" x14ac:dyDescent="0.25">
      <c r="A36" s="2" t="s">
        <v>15</v>
      </c>
      <c r="B36" s="1" t="str">
        <f>VLOOKUP(C36,Backend!$A$11:$B$19,2,FALSE)</f>
        <v>Easy/Easy, depending on other constraints (e.g. cost)</v>
      </c>
      <c r="C36" s="75">
        <f t="shared" si="5"/>
        <v>9</v>
      </c>
      <c r="D36" s="72">
        <f>((E36*Backend!$C$11)+(F36*Backend!$C$13)+(G36*Backend!$C$17)+(H36*Backend!$C$19))/27</f>
        <v>8.5925925925925934</v>
      </c>
      <c r="E36" s="21">
        <f>COUNTIF($J36:$AJ36,Backend!$B$11)</f>
        <v>10</v>
      </c>
      <c r="F36" s="21">
        <f>COUNTIF($J36:$AJ36,Backend!$B$13)</f>
        <v>16</v>
      </c>
      <c r="G36" s="21">
        <f>COUNTIF($J36:$AJ36,Backend!$B$17)</f>
        <v>1</v>
      </c>
      <c r="H36" s="21">
        <f>COUNTIF($J36:$AJ36,Backend!$B$19)</f>
        <v>0</v>
      </c>
      <c r="I36" s="39"/>
      <c r="J36" s="3" t="s">
        <v>94</v>
      </c>
      <c r="K36" s="4" t="s">
        <v>23</v>
      </c>
      <c r="L36" s="3" t="s">
        <v>94</v>
      </c>
      <c r="M36" s="4" t="s">
        <v>23</v>
      </c>
      <c r="N36" s="3" t="s">
        <v>94</v>
      </c>
      <c r="O36" s="4" t="s">
        <v>23</v>
      </c>
      <c r="P36" s="3" t="s">
        <v>94</v>
      </c>
      <c r="Q36" s="4" t="s">
        <v>94</v>
      </c>
      <c r="R36" s="3" t="s">
        <v>94</v>
      </c>
      <c r="S36" s="4" t="s">
        <v>94</v>
      </c>
      <c r="T36" s="3" t="s">
        <v>23</v>
      </c>
      <c r="U36" s="4" t="s">
        <v>94</v>
      </c>
      <c r="V36" s="3" t="s">
        <v>94</v>
      </c>
      <c r="W36" s="4" t="s">
        <v>23</v>
      </c>
      <c r="X36" s="3" t="s">
        <v>94</v>
      </c>
      <c r="Y36" s="4" t="s">
        <v>23</v>
      </c>
      <c r="Z36" s="3" t="s">
        <v>23</v>
      </c>
      <c r="AA36" s="4" t="s">
        <v>94</v>
      </c>
      <c r="AB36" s="3" t="s">
        <v>94</v>
      </c>
      <c r="AC36" s="4" t="s">
        <v>94</v>
      </c>
      <c r="AD36" s="3" t="s">
        <v>20</v>
      </c>
      <c r="AE36" s="4" t="s">
        <v>23</v>
      </c>
      <c r="AF36" s="3" t="s">
        <v>23</v>
      </c>
      <c r="AG36" s="4" t="s">
        <v>94</v>
      </c>
      <c r="AH36" s="3" t="s">
        <v>23</v>
      </c>
      <c r="AI36" s="4" t="s">
        <v>94</v>
      </c>
      <c r="AJ36" s="3" t="s">
        <v>94</v>
      </c>
    </row>
    <row r="37" spans="1:36" ht="30" x14ac:dyDescent="0.25">
      <c r="A37" s="2" t="s">
        <v>16</v>
      </c>
      <c r="B37" s="1" t="str">
        <f>VLOOKUP(C37,Backend!$A$11:$B$19,2,FALSE)</f>
        <v>Moderate/Easy, depending on other constraints (e.g. cost)</v>
      </c>
      <c r="C37" s="75">
        <f t="shared" si="5"/>
        <v>7</v>
      </c>
      <c r="D37" s="72">
        <f>((E37*Backend!$C$11)+(F37*Backend!$C$13)+(G37*Backend!$C$17)+(H37*Backend!$C$19))/27</f>
        <v>7.1851851851851851</v>
      </c>
      <c r="E37" s="21">
        <f>COUNTIF($J37:$AJ37,Backend!$B$11)</f>
        <v>5</v>
      </c>
      <c r="F37" s="21">
        <f>COUNTIF($J37:$AJ37,Backend!$B$13)</f>
        <v>14</v>
      </c>
      <c r="G37" s="21">
        <f>COUNTIF($J37:$AJ37,Backend!$B$17)</f>
        <v>8</v>
      </c>
      <c r="H37" s="21">
        <f>COUNTIF($J37:$AJ37,Backend!$B$19)</f>
        <v>0</v>
      </c>
      <c r="I37" s="39"/>
      <c r="J37" s="3" t="s">
        <v>94</v>
      </c>
      <c r="K37" s="4" t="s">
        <v>23</v>
      </c>
      <c r="L37" s="3" t="s">
        <v>94</v>
      </c>
      <c r="M37" s="4" t="s">
        <v>23</v>
      </c>
      <c r="N37" s="3" t="s">
        <v>94</v>
      </c>
      <c r="O37" s="4" t="s">
        <v>20</v>
      </c>
      <c r="P37" s="3" t="s">
        <v>94</v>
      </c>
      <c r="Q37" s="4" t="s">
        <v>94</v>
      </c>
      <c r="R37" s="3" t="s">
        <v>94</v>
      </c>
      <c r="S37" s="4" t="s">
        <v>94</v>
      </c>
      <c r="T37" s="3" t="s">
        <v>94</v>
      </c>
      <c r="U37" s="4" t="s">
        <v>20</v>
      </c>
      <c r="V37" s="3" t="s">
        <v>94</v>
      </c>
      <c r="W37" s="4" t="s">
        <v>94</v>
      </c>
      <c r="X37" s="3" t="s">
        <v>20</v>
      </c>
      <c r="Y37" s="4" t="s">
        <v>20</v>
      </c>
      <c r="Z37" s="3" t="s">
        <v>23</v>
      </c>
      <c r="AA37" s="4" t="s">
        <v>94</v>
      </c>
      <c r="AB37" s="3" t="s">
        <v>20</v>
      </c>
      <c r="AC37" s="4" t="s">
        <v>94</v>
      </c>
      <c r="AD37" s="3" t="s">
        <v>20</v>
      </c>
      <c r="AE37" s="4" t="s">
        <v>20</v>
      </c>
      <c r="AF37" s="3" t="s">
        <v>23</v>
      </c>
      <c r="AG37" s="4" t="s">
        <v>23</v>
      </c>
      <c r="AH37" s="3" t="s">
        <v>94</v>
      </c>
      <c r="AI37" s="4" t="s">
        <v>20</v>
      </c>
      <c r="AJ37" s="3" t="s">
        <v>94</v>
      </c>
    </row>
    <row r="38" spans="1:36" s="10" customFormat="1" ht="30" x14ac:dyDescent="0.25">
      <c r="A38" s="11" t="s">
        <v>35</v>
      </c>
      <c r="B38" s="6" t="s">
        <v>30</v>
      </c>
      <c r="C38" s="6"/>
      <c r="D38" s="7" t="s">
        <v>31</v>
      </c>
      <c r="E38" s="7" t="s">
        <v>24</v>
      </c>
      <c r="F38" s="7" t="s">
        <v>32</v>
      </c>
      <c r="G38" s="7" t="s">
        <v>21</v>
      </c>
      <c r="H38" s="7" t="s">
        <v>33</v>
      </c>
      <c r="I38" s="7" t="s">
        <v>26</v>
      </c>
      <c r="J38" s="8"/>
      <c r="K38" s="9"/>
      <c r="L38" s="8"/>
      <c r="M38" s="9"/>
      <c r="N38" s="8"/>
      <c r="O38" s="9"/>
      <c r="P38" s="8"/>
      <c r="Q38" s="9"/>
      <c r="R38" s="8"/>
      <c r="S38" s="9"/>
      <c r="T38" s="8"/>
      <c r="U38" s="9"/>
      <c r="V38" s="8"/>
      <c r="W38" s="9"/>
      <c r="X38" s="8"/>
      <c r="Y38" s="9"/>
      <c r="Z38" s="8"/>
    </row>
    <row r="39" spans="1:36" x14ac:dyDescent="0.25">
      <c r="A39" s="2" t="s">
        <v>69</v>
      </c>
      <c r="B39" s="1" t="str">
        <f>VLOOKUP(C39,Backend!$G$2:$H$10,2,FALSE)</f>
        <v>Medium/Low</v>
      </c>
      <c r="C39" s="75">
        <f t="shared" ref="C39:C55" si="6">ROUND(D39,0)</f>
        <v>4</v>
      </c>
      <c r="D39" s="72">
        <f>((E39*Backend!$I$2)+(F39*Backend!$I$4)+(G39*Backend!$I$6)+(H39*Backend!$I$8)+(I39*Backend!$I$10))/27</f>
        <v>4</v>
      </c>
      <c r="E39" s="21">
        <f>COUNTIF($J39:$AJ39,Backend!$H$2)</f>
        <v>1</v>
      </c>
      <c r="F39" s="21">
        <f>COUNTIF($J39:$AJ39,Backend!$H$4)</f>
        <v>2</v>
      </c>
      <c r="G39" s="21">
        <f>COUNTIF($J39:$AJ39,Backend!$H$6)</f>
        <v>5</v>
      </c>
      <c r="H39" s="21">
        <f>COUNTIF($J39:$AJ39,Backend!$H$8)</f>
        <v>7</v>
      </c>
      <c r="I39" s="21">
        <f>COUNTIF($J39:$AJ39,Backend!$H$10)</f>
        <v>12</v>
      </c>
      <c r="J39" s="3" t="s">
        <v>21</v>
      </c>
      <c r="K39" s="4" t="s">
        <v>25</v>
      </c>
      <c r="L39" s="3" t="s">
        <v>21</v>
      </c>
      <c r="M39" s="4" t="s">
        <v>26</v>
      </c>
      <c r="N39" s="3" t="s">
        <v>25</v>
      </c>
      <c r="O39" s="4" t="s">
        <v>26</v>
      </c>
      <c r="P39" s="3" t="s">
        <v>26</v>
      </c>
      <c r="Q39" s="4" t="s">
        <v>21</v>
      </c>
      <c r="R39" s="3" t="s">
        <v>26</v>
      </c>
      <c r="S39" s="4" t="s">
        <v>26</v>
      </c>
      <c r="T39" s="3" t="s">
        <v>26</v>
      </c>
      <c r="U39" s="4" t="s">
        <v>25</v>
      </c>
      <c r="V39" s="3" t="s">
        <v>25</v>
      </c>
      <c r="W39" s="4" t="s">
        <v>26</v>
      </c>
      <c r="X39" s="3" t="s">
        <v>26</v>
      </c>
      <c r="Y39" s="4" t="s">
        <v>24</v>
      </c>
      <c r="Z39" s="3" t="s">
        <v>26</v>
      </c>
      <c r="AA39" t="s">
        <v>84</v>
      </c>
      <c r="AB39" s="68" t="s">
        <v>86</v>
      </c>
      <c r="AC39" t="s">
        <v>85</v>
      </c>
      <c r="AD39" s="68" t="s">
        <v>85</v>
      </c>
      <c r="AE39" t="s">
        <v>84</v>
      </c>
      <c r="AF39" s="68" t="s">
        <v>87</v>
      </c>
      <c r="AG39" t="s">
        <v>86</v>
      </c>
      <c r="AH39" s="68" t="s">
        <v>85</v>
      </c>
      <c r="AI39" t="s">
        <v>87</v>
      </c>
      <c r="AJ39" s="68" t="s">
        <v>86</v>
      </c>
    </row>
    <row r="40" spans="1:36" x14ac:dyDescent="0.25">
      <c r="A40" s="2" t="s">
        <v>1</v>
      </c>
      <c r="B40" s="1" t="str">
        <f>VLOOKUP(C40,Backend!$G$2:$H$10,2,FALSE)</f>
        <v>Medium/Low</v>
      </c>
      <c r="C40" s="75">
        <f t="shared" si="6"/>
        <v>4</v>
      </c>
      <c r="D40" s="72">
        <f>((E40*Backend!$I$2)+(F40*Backend!$I$4)+(G40*Backend!$I$6)+(H40*Backend!$I$8)+(I40*Backend!$I$10))/27</f>
        <v>4.0740740740740744</v>
      </c>
      <c r="E40" s="21">
        <f>COUNTIF($J40:$AJ40,Backend!$H$2)</f>
        <v>1</v>
      </c>
      <c r="F40" s="21">
        <f>COUNTIF($J40:$AJ40,Backend!$H$4)</f>
        <v>2</v>
      </c>
      <c r="G40" s="21">
        <f>COUNTIF($J40:$AJ40,Backend!$H$6)</f>
        <v>6</v>
      </c>
      <c r="H40" s="21">
        <f>COUNTIF($J40:$AJ40,Backend!$H$8)</f>
        <v>6</v>
      </c>
      <c r="I40" s="21">
        <f>COUNTIF($J40:$AJ40,Backend!$H$10)</f>
        <v>12</v>
      </c>
      <c r="J40" s="3" t="s">
        <v>21</v>
      </c>
      <c r="K40" s="4" t="s">
        <v>25</v>
      </c>
      <c r="L40" s="3" t="s">
        <v>21</v>
      </c>
      <c r="M40" s="4" t="s">
        <v>26</v>
      </c>
      <c r="N40" s="3" t="s">
        <v>25</v>
      </c>
      <c r="O40" s="4" t="s">
        <v>26</v>
      </c>
      <c r="P40" s="3" t="s">
        <v>26</v>
      </c>
      <c r="Q40" s="4" t="s">
        <v>21</v>
      </c>
      <c r="R40" s="3" t="s">
        <v>26</v>
      </c>
      <c r="S40" s="4" t="s">
        <v>26</v>
      </c>
      <c r="T40" s="3" t="s">
        <v>26</v>
      </c>
      <c r="U40" s="4" t="s">
        <v>25</v>
      </c>
      <c r="V40" s="3" t="s">
        <v>25</v>
      </c>
      <c r="W40" s="4" t="s">
        <v>26</v>
      </c>
      <c r="X40" s="3" t="s">
        <v>26</v>
      </c>
      <c r="Y40" s="4" t="s">
        <v>24</v>
      </c>
      <c r="Z40" s="3" t="s">
        <v>26</v>
      </c>
      <c r="AA40" t="s">
        <v>84</v>
      </c>
      <c r="AB40" s="68" t="s">
        <v>86</v>
      </c>
      <c r="AC40" t="s">
        <v>85</v>
      </c>
      <c r="AD40" s="68" t="s">
        <v>85</v>
      </c>
      <c r="AE40" t="s">
        <v>84</v>
      </c>
      <c r="AF40" s="68" t="s">
        <v>87</v>
      </c>
      <c r="AG40" t="s">
        <v>86</v>
      </c>
      <c r="AH40" s="68" t="s">
        <v>85</v>
      </c>
      <c r="AI40" t="s">
        <v>87</v>
      </c>
      <c r="AJ40" s="68" t="s">
        <v>87</v>
      </c>
    </row>
    <row r="41" spans="1:36" x14ac:dyDescent="0.25">
      <c r="A41" s="2" t="s">
        <v>2</v>
      </c>
      <c r="B41" s="1" t="str">
        <f>VLOOKUP(C41,Backend!$G$2:$H$10,2,FALSE)</f>
        <v>Medium/Low</v>
      </c>
      <c r="C41" s="75">
        <f t="shared" si="6"/>
        <v>4</v>
      </c>
      <c r="D41" s="72">
        <f>((E41*Backend!$I$2)+(F41*Backend!$I$4)+(G41*Backend!$I$6)+(H41*Backend!$I$8)+(I41*Backend!$I$10))/27</f>
        <v>4</v>
      </c>
      <c r="E41" s="21">
        <f>COUNTIF($J41:$AJ41,Backend!$H$2)</f>
        <v>1</v>
      </c>
      <c r="F41" s="21">
        <f>COUNTIF($J41:$AJ41,Backend!$H$4)</f>
        <v>2</v>
      </c>
      <c r="G41" s="21">
        <f>COUNTIF($J41:$AJ41,Backend!$H$6)</f>
        <v>5</v>
      </c>
      <c r="H41" s="21">
        <f>COUNTIF($J41:$AJ41,Backend!$H$8)</f>
        <v>7</v>
      </c>
      <c r="I41" s="21">
        <f>COUNTIF($J41:$AJ41,Backend!$H$10)</f>
        <v>12</v>
      </c>
      <c r="J41" s="3" t="s">
        <v>21</v>
      </c>
      <c r="K41" s="4" t="s">
        <v>25</v>
      </c>
      <c r="L41" s="3" t="s">
        <v>21</v>
      </c>
      <c r="M41" s="4" t="s">
        <v>26</v>
      </c>
      <c r="N41" s="3" t="s">
        <v>25</v>
      </c>
      <c r="O41" s="4" t="s">
        <v>26</v>
      </c>
      <c r="P41" s="3" t="s">
        <v>26</v>
      </c>
      <c r="Q41" s="4" t="s">
        <v>21</v>
      </c>
      <c r="R41" s="3" t="s">
        <v>26</v>
      </c>
      <c r="S41" s="4" t="s">
        <v>26</v>
      </c>
      <c r="T41" s="3" t="s">
        <v>26</v>
      </c>
      <c r="U41" s="4" t="s">
        <v>25</v>
      </c>
      <c r="V41" s="3" t="s">
        <v>25</v>
      </c>
      <c r="W41" s="4" t="s">
        <v>26</v>
      </c>
      <c r="X41" s="3" t="s">
        <v>26</v>
      </c>
      <c r="Y41" s="4" t="s">
        <v>24</v>
      </c>
      <c r="Z41" s="3" t="s">
        <v>26</v>
      </c>
      <c r="AA41" t="s">
        <v>84</v>
      </c>
      <c r="AB41" s="68" t="s">
        <v>86</v>
      </c>
      <c r="AC41" t="s">
        <v>85</v>
      </c>
      <c r="AD41" s="68" t="s">
        <v>85</v>
      </c>
      <c r="AE41" t="s">
        <v>84</v>
      </c>
      <c r="AF41" s="68" t="s">
        <v>87</v>
      </c>
      <c r="AG41" t="s">
        <v>86</v>
      </c>
      <c r="AH41" s="68" t="s">
        <v>85</v>
      </c>
      <c r="AI41" t="s">
        <v>87</v>
      </c>
      <c r="AJ41" s="68" t="s">
        <v>86</v>
      </c>
    </row>
    <row r="42" spans="1:36" x14ac:dyDescent="0.25">
      <c r="A42" s="2" t="s">
        <v>3</v>
      </c>
      <c r="B42" s="1" t="str">
        <f>VLOOKUP(C42,Backend!$G$2:$H$10,2,FALSE)</f>
        <v>Medium/Low</v>
      </c>
      <c r="C42" s="75">
        <f t="shared" si="6"/>
        <v>5</v>
      </c>
      <c r="D42" s="72">
        <f>((E42*Backend!$I$2)+(F42*Backend!$I$4)+(G42*Backend!$I$6)+(H42*Backend!$I$8)+(I42*Backend!$I$10))/27</f>
        <v>5.2592592592592595</v>
      </c>
      <c r="E42" s="21">
        <f>COUNTIF($J42:$AJ42,Backend!$H$2)</f>
        <v>3</v>
      </c>
      <c r="F42" s="21">
        <f>COUNTIF($J42:$AJ42,Backend!$H$4)</f>
        <v>5</v>
      </c>
      <c r="G42" s="21">
        <f>COUNTIF($J42:$AJ42,Backend!$H$6)</f>
        <v>7</v>
      </c>
      <c r="H42" s="21">
        <f>COUNTIF($J42:$AJ42,Backend!$H$8)</f>
        <v>6</v>
      </c>
      <c r="I42" s="21">
        <f>COUNTIF($J42:$AJ42,Backend!$H$10)</f>
        <v>3</v>
      </c>
      <c r="J42" s="3" t="s">
        <v>84</v>
      </c>
      <c r="K42" s="4" t="s">
        <v>24</v>
      </c>
      <c r="L42" s="3" t="s">
        <v>26</v>
      </c>
      <c r="M42" s="4" t="s">
        <v>25</v>
      </c>
      <c r="N42" s="3"/>
      <c r="O42" s="4" t="s">
        <v>26</v>
      </c>
      <c r="P42" s="3" t="s">
        <v>21</v>
      </c>
      <c r="Q42" s="4" t="s">
        <v>24</v>
      </c>
      <c r="R42" s="3" t="s">
        <v>25</v>
      </c>
      <c r="S42" s="4" t="s">
        <v>25</v>
      </c>
      <c r="T42" s="3" t="s">
        <v>84</v>
      </c>
      <c r="U42" s="4" t="s">
        <v>84</v>
      </c>
      <c r="V42" s="3"/>
      <c r="W42" s="4" t="s">
        <v>21</v>
      </c>
      <c r="X42" s="3" t="s">
        <v>25</v>
      </c>
      <c r="Y42" s="4" t="s">
        <v>24</v>
      </c>
      <c r="Z42" s="3" t="s">
        <v>21</v>
      </c>
      <c r="AA42" t="s">
        <v>84</v>
      </c>
      <c r="AB42" s="68" t="s">
        <v>87</v>
      </c>
      <c r="AC42" t="s">
        <v>87</v>
      </c>
      <c r="AD42" s="68" t="s">
        <v>87</v>
      </c>
      <c r="AF42" s="68" t="s">
        <v>85</v>
      </c>
      <c r="AG42" t="s">
        <v>86</v>
      </c>
      <c r="AH42" s="68" t="s">
        <v>84</v>
      </c>
      <c r="AI42" t="s">
        <v>87</v>
      </c>
      <c r="AJ42" s="68" t="s">
        <v>86</v>
      </c>
    </row>
    <row r="43" spans="1:36" x14ac:dyDescent="0.25">
      <c r="A43" s="2" t="s">
        <v>82</v>
      </c>
      <c r="B43" s="1" t="str">
        <f>VLOOKUP(C43,Backend!$G$2:$H$10,2,FALSE)</f>
        <v>Medium/Low</v>
      </c>
      <c r="C43" s="75">
        <f t="shared" si="6"/>
        <v>5</v>
      </c>
      <c r="D43" s="72">
        <f>((E43*Backend!$I$2)+(F43*Backend!$I$4)+(G43*Backend!$I$6)+(H43*Backend!$I$8)+(I43*Backend!$I$10))/27</f>
        <v>5.4074074074074074</v>
      </c>
      <c r="E43" s="21">
        <f>COUNTIF($J43:$AJ43,Backend!$H$2)</f>
        <v>1</v>
      </c>
      <c r="F43" s="21">
        <f>COUNTIF($J43:$AJ43,Backend!$H$4)</f>
        <v>8</v>
      </c>
      <c r="G43" s="21">
        <f>COUNTIF($J43:$AJ43,Backend!$H$6)</f>
        <v>5</v>
      </c>
      <c r="H43" s="21">
        <f>COUNTIF($J43:$AJ43,Backend!$H$8)</f>
        <v>9</v>
      </c>
      <c r="I43" s="21">
        <f>COUNTIF($J43:$AJ43,Backend!$H$10)</f>
        <v>3</v>
      </c>
      <c r="J43" s="3" t="s">
        <v>84</v>
      </c>
      <c r="K43" s="4" t="s">
        <v>24</v>
      </c>
      <c r="L43" s="3" t="s">
        <v>26</v>
      </c>
      <c r="M43" s="4" t="s">
        <v>84</v>
      </c>
      <c r="N43" s="3" t="s">
        <v>25</v>
      </c>
      <c r="O43" s="4" t="s">
        <v>26</v>
      </c>
      <c r="P43" s="3" t="s">
        <v>25</v>
      </c>
      <c r="Q43" s="4" t="s">
        <v>84</v>
      </c>
      <c r="R43" s="3" t="s">
        <v>25</v>
      </c>
      <c r="S43" s="4" t="s">
        <v>25</v>
      </c>
      <c r="T43" s="3" t="s">
        <v>21</v>
      </c>
      <c r="U43" s="4" t="s">
        <v>21</v>
      </c>
      <c r="V43" s="3" t="s">
        <v>21</v>
      </c>
      <c r="W43" s="4" t="s">
        <v>25</v>
      </c>
      <c r="X43" s="3" t="s">
        <v>25</v>
      </c>
      <c r="Y43" s="4" t="s">
        <v>84</v>
      </c>
      <c r="Z43" s="3" t="s">
        <v>25</v>
      </c>
      <c r="AB43" s="68" t="s">
        <v>86</v>
      </c>
      <c r="AC43" t="s">
        <v>86</v>
      </c>
      <c r="AD43" s="68" t="s">
        <v>84</v>
      </c>
      <c r="AE43" t="s">
        <v>84</v>
      </c>
      <c r="AF43" s="68" t="s">
        <v>85</v>
      </c>
      <c r="AG43" t="s">
        <v>87</v>
      </c>
      <c r="AH43" s="68" t="s">
        <v>84</v>
      </c>
      <c r="AI43" t="s">
        <v>87</v>
      </c>
      <c r="AJ43" s="68" t="s">
        <v>84</v>
      </c>
    </row>
    <row r="44" spans="1:36" x14ac:dyDescent="0.25">
      <c r="A44" s="2" t="s">
        <v>5</v>
      </c>
      <c r="B44" s="1" t="str">
        <f>VLOOKUP(C44,Backend!$G$2:$H$10,2,FALSE)</f>
        <v>Medium/Low</v>
      </c>
      <c r="C44" s="75">
        <f t="shared" si="6"/>
        <v>5</v>
      </c>
      <c r="D44" s="72">
        <f>((E44*Backend!$I$2)+(F44*Backend!$I$4)+(G44*Backend!$I$6)+(H44*Backend!$I$8)+(I44*Backend!$I$10))/27</f>
        <v>4.7407407407407405</v>
      </c>
      <c r="E44" s="21">
        <f>COUNTIF($J44:$AJ44,Backend!$H$2)</f>
        <v>1</v>
      </c>
      <c r="F44" s="21">
        <f>COUNTIF($J44:$AJ44,Backend!$H$4)</f>
        <v>6</v>
      </c>
      <c r="G44" s="21">
        <f>COUNTIF($J44:$AJ44,Backend!$H$6)</f>
        <v>5</v>
      </c>
      <c r="H44" s="21">
        <f>COUNTIF($J44:$AJ44,Backend!$H$8)</f>
        <v>5</v>
      </c>
      <c r="I44" s="21">
        <f>COUNTIF($J44:$AJ44,Backend!$H$10)</f>
        <v>10</v>
      </c>
      <c r="J44" s="3" t="s">
        <v>84</v>
      </c>
      <c r="K44" s="4" t="s">
        <v>24</v>
      </c>
      <c r="L44" s="3" t="s">
        <v>21</v>
      </c>
      <c r="M44" s="4" t="s">
        <v>84</v>
      </c>
      <c r="N44" s="3" t="s">
        <v>26</v>
      </c>
      <c r="O44" s="4" t="s">
        <v>26</v>
      </c>
      <c r="P44" s="3" t="s">
        <v>26</v>
      </c>
      <c r="Q44" s="4" t="s">
        <v>26</v>
      </c>
      <c r="R44" s="3" t="s">
        <v>26</v>
      </c>
      <c r="S44" s="4" t="s">
        <v>84</v>
      </c>
      <c r="T44" s="3" t="s">
        <v>26</v>
      </c>
      <c r="U44" s="4" t="s">
        <v>25</v>
      </c>
      <c r="V44" s="3" t="s">
        <v>25</v>
      </c>
      <c r="W44" s="4" t="s">
        <v>25</v>
      </c>
      <c r="X44" s="3" t="s">
        <v>26</v>
      </c>
      <c r="Y44" s="4" t="s">
        <v>84</v>
      </c>
      <c r="Z44" s="3" t="s">
        <v>26</v>
      </c>
      <c r="AA44" t="s">
        <v>84</v>
      </c>
      <c r="AB44" s="68" t="s">
        <v>84</v>
      </c>
      <c r="AC44" t="s">
        <v>85</v>
      </c>
      <c r="AD44" s="68" t="s">
        <v>85</v>
      </c>
      <c r="AE44" t="s">
        <v>87</v>
      </c>
      <c r="AF44" s="68" t="s">
        <v>87</v>
      </c>
      <c r="AG44" t="s">
        <v>86</v>
      </c>
      <c r="AH44" s="68" t="s">
        <v>86</v>
      </c>
      <c r="AI44" t="s">
        <v>87</v>
      </c>
      <c r="AJ44" s="68" t="s">
        <v>87</v>
      </c>
    </row>
    <row r="45" spans="1:36" x14ac:dyDescent="0.25">
      <c r="A45" s="2" t="s">
        <v>6</v>
      </c>
      <c r="B45" s="1" t="str">
        <f>VLOOKUP(C45,Backend!$G$2:$H$10,2,FALSE)</f>
        <v>High/Medium</v>
      </c>
      <c r="C45" s="75">
        <f t="shared" si="6"/>
        <v>7</v>
      </c>
      <c r="D45" s="72">
        <f>((E45*Backend!$I$2)+(F45*Backend!$I$4)+(G45*Backend!$I$6)+(H45*Backend!$I$8)+(I45*Backend!$I$10))/27</f>
        <v>6.8148148148148149</v>
      </c>
      <c r="E45" s="21">
        <f>COUNTIF($J45:$AJ45,Backend!$H$2)</f>
        <v>4</v>
      </c>
      <c r="F45" s="21">
        <f>COUNTIF($J45:$AJ45,Backend!$H$4)</f>
        <v>11</v>
      </c>
      <c r="G45" s="21">
        <f>COUNTIF($J45:$AJ45,Backend!$H$6)</f>
        <v>8</v>
      </c>
      <c r="H45" s="21">
        <f>COUNTIF($J45:$AJ45,Backend!$H$8)</f>
        <v>2</v>
      </c>
      <c r="I45" s="21">
        <f>COUNTIF($J45:$AJ45,Backend!$H$10)</f>
        <v>0</v>
      </c>
      <c r="J45" s="3" t="s">
        <v>84</v>
      </c>
      <c r="K45" s="4" t="s">
        <v>24</v>
      </c>
      <c r="L45" s="3" t="s">
        <v>21</v>
      </c>
      <c r="M45" s="4" t="s">
        <v>24</v>
      </c>
      <c r="N45" s="3"/>
      <c r="O45" s="4" t="s">
        <v>84</v>
      </c>
      <c r="P45" s="3" t="s">
        <v>21</v>
      </c>
      <c r="Q45" s="4" t="s">
        <v>84</v>
      </c>
      <c r="R45" s="3" t="s">
        <v>21</v>
      </c>
      <c r="S45" s="4" t="s">
        <v>25</v>
      </c>
      <c r="T45" s="3" t="s">
        <v>84</v>
      </c>
      <c r="U45" s="4" t="s">
        <v>84</v>
      </c>
      <c r="V45" s="3" t="s">
        <v>24</v>
      </c>
      <c r="W45" s="4" t="s">
        <v>84</v>
      </c>
      <c r="X45" s="3" t="s">
        <v>21</v>
      </c>
      <c r="Y45" s="4" t="s">
        <v>21</v>
      </c>
      <c r="Z45" s="3" t="s">
        <v>84</v>
      </c>
      <c r="AA45" t="s">
        <v>84</v>
      </c>
      <c r="AB45" s="68" t="s">
        <v>84</v>
      </c>
      <c r="AC45" t="s">
        <v>86</v>
      </c>
      <c r="AD45" s="68" t="s">
        <v>87</v>
      </c>
      <c r="AE45" t="s">
        <v>87</v>
      </c>
      <c r="AF45" s="68" t="s">
        <v>84</v>
      </c>
      <c r="AG45" t="s">
        <v>87</v>
      </c>
      <c r="AH45" s="68" t="s">
        <v>88</v>
      </c>
      <c r="AJ45" s="68" t="s">
        <v>84</v>
      </c>
    </row>
    <row r="46" spans="1:36" x14ac:dyDescent="0.25">
      <c r="A46" s="2" t="s">
        <v>7</v>
      </c>
      <c r="B46" s="1" t="str">
        <f>VLOOKUP(C46,Backend!$G$2:$H$10,2,FALSE)</f>
        <v>Medium/Low</v>
      </c>
      <c r="C46" s="75">
        <f t="shared" si="6"/>
        <v>5</v>
      </c>
      <c r="D46" s="72">
        <f>((E46*Backend!$I$2)+(F46*Backend!$I$4)+(G46*Backend!$I$6)+(H46*Backend!$I$8)+(I46*Backend!$I$10))/27</f>
        <v>4.5925925925925926</v>
      </c>
      <c r="E46" s="21">
        <f>COUNTIF($J46:$AJ46,Backend!$H$2)</f>
        <v>1</v>
      </c>
      <c r="F46" s="21">
        <f>COUNTIF($J46:$AJ46,Backend!$H$4)</f>
        <v>4</v>
      </c>
      <c r="G46" s="21">
        <f>COUNTIF($J46:$AJ46,Backend!$H$6)</f>
        <v>7</v>
      </c>
      <c r="H46" s="21">
        <f>COUNTIF($J46:$AJ46,Backend!$H$8)</f>
        <v>5</v>
      </c>
      <c r="I46" s="21">
        <f>COUNTIF($J46:$AJ46,Backend!$H$10)</f>
        <v>10</v>
      </c>
      <c r="J46" s="3" t="s">
        <v>21</v>
      </c>
      <c r="K46" s="4" t="s">
        <v>21</v>
      </c>
      <c r="L46" s="3" t="s">
        <v>25</v>
      </c>
      <c r="M46" s="4" t="s">
        <v>21</v>
      </c>
      <c r="N46" s="3" t="s">
        <v>26</v>
      </c>
      <c r="O46" s="4" t="s">
        <v>26</v>
      </c>
      <c r="P46" s="3" t="s">
        <v>26</v>
      </c>
      <c r="Q46" s="4" t="s">
        <v>25</v>
      </c>
      <c r="R46" s="3" t="s">
        <v>26</v>
      </c>
      <c r="S46" s="4" t="s">
        <v>26</v>
      </c>
      <c r="T46" s="3" t="s">
        <v>26</v>
      </c>
      <c r="U46" s="4" t="s">
        <v>84</v>
      </c>
      <c r="V46" s="3" t="s">
        <v>26</v>
      </c>
      <c r="W46" s="4" t="s">
        <v>21</v>
      </c>
      <c r="X46" s="3" t="s">
        <v>26</v>
      </c>
      <c r="Y46" s="4" t="s">
        <v>84</v>
      </c>
      <c r="Z46" s="3" t="s">
        <v>26</v>
      </c>
      <c r="AA46" t="s">
        <v>84</v>
      </c>
      <c r="AB46" s="68" t="s">
        <v>84</v>
      </c>
      <c r="AC46" t="s">
        <v>85</v>
      </c>
      <c r="AD46" s="68" t="s">
        <v>86</v>
      </c>
      <c r="AE46" t="s">
        <v>88</v>
      </c>
      <c r="AF46" s="68" t="s">
        <v>87</v>
      </c>
      <c r="AG46" t="s">
        <v>87</v>
      </c>
      <c r="AH46" s="68" t="s">
        <v>86</v>
      </c>
      <c r="AI46" t="s">
        <v>86</v>
      </c>
      <c r="AJ46" s="68" t="s">
        <v>87</v>
      </c>
    </row>
    <row r="47" spans="1:36" x14ac:dyDescent="0.25">
      <c r="A47" s="2" t="s">
        <v>8</v>
      </c>
      <c r="B47" s="1" t="str">
        <f>VLOOKUP(C47,Backend!$G$2:$H$10,2,FALSE)</f>
        <v>Medium</v>
      </c>
      <c r="C47" s="75">
        <f t="shared" si="6"/>
        <v>6</v>
      </c>
      <c r="D47" s="72">
        <f>((E47*Backend!$I$2)+(F47*Backend!$I$4)+(G47*Backend!$I$6)+(H47*Backend!$I$8)+(I47*Backend!$I$10))/27</f>
        <v>5.7777777777777777</v>
      </c>
      <c r="E47" s="21">
        <f>COUNTIF($J47:$AJ47,Backend!$H$2)</f>
        <v>2</v>
      </c>
      <c r="F47" s="21">
        <f>COUNTIF($J47:$AJ47,Backend!$H$4)</f>
        <v>6</v>
      </c>
      <c r="G47" s="21">
        <f>COUNTIF($J47:$AJ47,Backend!$H$6)</f>
        <v>9</v>
      </c>
      <c r="H47" s="21">
        <f>COUNTIF($J47:$AJ47,Backend!$H$8)</f>
        <v>7</v>
      </c>
      <c r="I47" s="21">
        <f>COUNTIF($J47:$AJ47,Backend!$H$10)</f>
        <v>3</v>
      </c>
      <c r="J47" s="3" t="s">
        <v>84</v>
      </c>
      <c r="K47" s="4" t="s">
        <v>21</v>
      </c>
      <c r="L47" s="3" t="s">
        <v>84</v>
      </c>
      <c r="M47" s="4" t="s">
        <v>25</v>
      </c>
      <c r="N47" s="3" t="s">
        <v>84</v>
      </c>
      <c r="O47" s="4" t="s">
        <v>26</v>
      </c>
      <c r="P47" s="3" t="s">
        <v>21</v>
      </c>
      <c r="Q47" s="4" t="s">
        <v>25</v>
      </c>
      <c r="R47" s="3" t="s">
        <v>21</v>
      </c>
      <c r="S47" s="4" t="s">
        <v>84</v>
      </c>
      <c r="T47" s="3" t="s">
        <v>21</v>
      </c>
      <c r="U47" s="4" t="s">
        <v>26</v>
      </c>
      <c r="V47" s="3" t="s">
        <v>25</v>
      </c>
      <c r="W47" s="4" t="s">
        <v>21</v>
      </c>
      <c r="X47" s="3" t="s">
        <v>25</v>
      </c>
      <c r="Y47" s="4" t="s">
        <v>24</v>
      </c>
      <c r="Z47" s="3" t="s">
        <v>21</v>
      </c>
      <c r="AA47" t="s">
        <v>87</v>
      </c>
      <c r="AB47" s="68" t="s">
        <v>87</v>
      </c>
      <c r="AC47" t="s">
        <v>85</v>
      </c>
      <c r="AD47" s="68" t="s">
        <v>86</v>
      </c>
      <c r="AE47" t="s">
        <v>88</v>
      </c>
      <c r="AF47" s="68" t="s">
        <v>87</v>
      </c>
      <c r="AG47" t="s">
        <v>84</v>
      </c>
      <c r="AH47" s="68" t="s">
        <v>86</v>
      </c>
      <c r="AI47" t="s">
        <v>86</v>
      </c>
      <c r="AJ47" s="68" t="s">
        <v>84</v>
      </c>
    </row>
    <row r="48" spans="1:36" x14ac:dyDescent="0.25">
      <c r="A48" s="2" t="s">
        <v>9</v>
      </c>
      <c r="B48" s="1" t="str">
        <f>VLOOKUP(C48,Backend!$G$2:$H$10,2,FALSE)</f>
        <v>High/Medium</v>
      </c>
      <c r="C48" s="75">
        <f t="shared" si="6"/>
        <v>7</v>
      </c>
      <c r="D48" s="72">
        <f>((E48*Backend!$I$2)+(F48*Backend!$I$4)+(G48*Backend!$I$6)+(H48*Backend!$I$8)+(I48*Backend!$I$10))/27</f>
        <v>6.5925925925925926</v>
      </c>
      <c r="E48" s="21">
        <f>COUNTIF($J48:$AJ48,Backend!$H$2)</f>
        <v>0</v>
      </c>
      <c r="F48" s="21">
        <f>COUNTIF($J48:$AJ48,Backend!$H$4)</f>
        <v>12</v>
      </c>
      <c r="G48" s="21">
        <f>COUNTIF($J48:$AJ48,Backend!$H$6)</f>
        <v>11</v>
      </c>
      <c r="H48" s="21">
        <f>COUNTIF($J48:$AJ48,Backend!$H$8)</f>
        <v>4</v>
      </c>
      <c r="I48" s="21">
        <f>COUNTIF($J48:$AJ48,Backend!$H$10)</f>
        <v>0</v>
      </c>
      <c r="J48" s="3" t="s">
        <v>84</v>
      </c>
      <c r="K48" s="4" t="s">
        <v>21</v>
      </c>
      <c r="L48" s="3" t="s">
        <v>84</v>
      </c>
      <c r="M48" s="4" t="s">
        <v>25</v>
      </c>
      <c r="N48" s="3" t="s">
        <v>84</v>
      </c>
      <c r="O48" s="4" t="s">
        <v>84</v>
      </c>
      <c r="P48" s="3" t="s">
        <v>84</v>
      </c>
      <c r="Q48" s="4" t="s">
        <v>21</v>
      </c>
      <c r="R48" s="3" t="s">
        <v>84</v>
      </c>
      <c r="S48" s="4" t="s">
        <v>84</v>
      </c>
      <c r="T48" s="3" t="s">
        <v>84</v>
      </c>
      <c r="U48" s="4" t="s">
        <v>25</v>
      </c>
      <c r="V48" s="3" t="s">
        <v>21</v>
      </c>
      <c r="W48" s="4" t="s">
        <v>84</v>
      </c>
      <c r="X48" s="3" t="s">
        <v>21</v>
      </c>
      <c r="Y48" s="4" t="s">
        <v>21</v>
      </c>
      <c r="Z48" s="3" t="s">
        <v>21</v>
      </c>
      <c r="AA48" t="s">
        <v>87</v>
      </c>
      <c r="AB48" s="68" t="s">
        <v>87</v>
      </c>
      <c r="AC48" t="s">
        <v>86</v>
      </c>
      <c r="AD48" s="68" t="s">
        <v>87</v>
      </c>
      <c r="AE48" t="s">
        <v>87</v>
      </c>
      <c r="AF48" s="68" t="s">
        <v>84</v>
      </c>
      <c r="AG48" t="s">
        <v>84</v>
      </c>
      <c r="AH48" s="68" t="s">
        <v>86</v>
      </c>
      <c r="AI48" t="s">
        <v>87</v>
      </c>
      <c r="AJ48" s="68" t="s">
        <v>84</v>
      </c>
    </row>
    <row r="49" spans="1:36" x14ac:dyDescent="0.25">
      <c r="A49" s="2" t="s">
        <v>10</v>
      </c>
      <c r="B49" s="1" t="str">
        <f>VLOOKUP(C49,Backend!$G$2:$H$10,2,FALSE)</f>
        <v>Medium</v>
      </c>
      <c r="C49" s="75">
        <f t="shared" si="6"/>
        <v>6</v>
      </c>
      <c r="D49" s="72">
        <f>((E49*Backend!$I$2)+(F49*Backend!$I$4)+(G49*Backend!$I$6)+(H49*Backend!$I$8)+(I49*Backend!$I$10))/27</f>
        <v>6.1481481481481479</v>
      </c>
      <c r="E49" s="21">
        <f>COUNTIF($J49:$AJ49,Backend!$H$2)</f>
        <v>0</v>
      </c>
      <c r="F49" s="21">
        <f>COUNTIF($J49:$AJ49,Backend!$H$4)</f>
        <v>9</v>
      </c>
      <c r="G49" s="21">
        <f>COUNTIF($J49:$AJ49,Backend!$H$6)</f>
        <v>12</v>
      </c>
      <c r="H49" s="21">
        <f>COUNTIF($J49:$AJ49,Backend!$H$8)</f>
        <v>5</v>
      </c>
      <c r="I49" s="21">
        <f>COUNTIF($J49:$AJ49,Backend!$H$10)</f>
        <v>1</v>
      </c>
      <c r="J49" s="3" t="s">
        <v>84</v>
      </c>
      <c r="K49" s="4" t="s">
        <v>21</v>
      </c>
      <c r="L49" s="3" t="s">
        <v>84</v>
      </c>
      <c r="M49" s="4" t="s">
        <v>25</v>
      </c>
      <c r="N49" s="3" t="s">
        <v>84</v>
      </c>
      <c r="O49" s="4" t="s">
        <v>21</v>
      </c>
      <c r="P49" s="3" t="s">
        <v>21</v>
      </c>
      <c r="Q49" s="4" t="s">
        <v>25</v>
      </c>
      <c r="R49" s="3" t="s">
        <v>21</v>
      </c>
      <c r="S49" s="4" t="s">
        <v>84</v>
      </c>
      <c r="T49" s="3" t="s">
        <v>84</v>
      </c>
      <c r="U49" s="4" t="s">
        <v>26</v>
      </c>
      <c r="V49" s="3" t="s">
        <v>21</v>
      </c>
      <c r="W49" s="4" t="s">
        <v>84</v>
      </c>
      <c r="X49" s="3" t="s">
        <v>21</v>
      </c>
      <c r="Y49" s="4" t="s">
        <v>25</v>
      </c>
      <c r="Z49" s="3" t="s">
        <v>21</v>
      </c>
      <c r="AA49" t="s">
        <v>87</v>
      </c>
      <c r="AB49" s="68" t="s">
        <v>84</v>
      </c>
      <c r="AC49" t="s">
        <v>86</v>
      </c>
      <c r="AD49" s="68" t="s">
        <v>87</v>
      </c>
      <c r="AE49" t="s">
        <v>87</v>
      </c>
      <c r="AF49" s="68" t="s">
        <v>87</v>
      </c>
      <c r="AG49" t="s">
        <v>84</v>
      </c>
      <c r="AH49" s="68" t="s">
        <v>87</v>
      </c>
      <c r="AI49" t="s">
        <v>86</v>
      </c>
      <c r="AJ49" s="68" t="s">
        <v>84</v>
      </c>
    </row>
    <row r="50" spans="1:36" x14ac:dyDescent="0.25">
      <c r="A50" s="2" t="s">
        <v>11</v>
      </c>
      <c r="B50" s="1" t="str">
        <f>VLOOKUP(C50,Backend!$G$2:$H$10,2,FALSE)</f>
        <v>High/Medium</v>
      </c>
      <c r="C50" s="75">
        <f t="shared" si="6"/>
        <v>7</v>
      </c>
      <c r="D50" s="72">
        <f>((E50*Backend!$I$2)+(F50*Backend!$I$4)+(G50*Backend!$I$6)+(H50*Backend!$I$8)+(I50*Backend!$I$10))/27</f>
        <v>7.0370370370370372</v>
      </c>
      <c r="E50" s="21">
        <f>COUNTIF($J50:$AJ50,Backend!$H$2)</f>
        <v>4</v>
      </c>
      <c r="F50" s="21">
        <f>COUNTIF($J50:$AJ50,Backend!$H$4)</f>
        <v>12</v>
      </c>
      <c r="G50" s="21">
        <f>COUNTIF($J50:$AJ50,Backend!$H$6)</f>
        <v>8</v>
      </c>
      <c r="H50" s="21">
        <f>COUNTIF($J50:$AJ50,Backend!$H$8)</f>
        <v>1</v>
      </c>
      <c r="I50" s="21">
        <f>COUNTIF($J50:$AJ50,Backend!$H$10)</f>
        <v>1</v>
      </c>
      <c r="J50" s="3" t="s">
        <v>84</v>
      </c>
      <c r="K50" s="4" t="s">
        <v>21</v>
      </c>
      <c r="L50" s="3" t="s">
        <v>84</v>
      </c>
      <c r="M50" s="4" t="s">
        <v>21</v>
      </c>
      <c r="N50" s="3"/>
      <c r="O50" s="4" t="s">
        <v>25</v>
      </c>
      <c r="P50" s="3" t="s">
        <v>21</v>
      </c>
      <c r="Q50" s="4" t="s">
        <v>21</v>
      </c>
      <c r="R50" s="3" t="s">
        <v>84</v>
      </c>
      <c r="S50" s="4" t="s">
        <v>24</v>
      </c>
      <c r="T50" s="3" t="s">
        <v>24</v>
      </c>
      <c r="U50" s="4" t="s">
        <v>84</v>
      </c>
      <c r="V50" s="3" t="s">
        <v>84</v>
      </c>
      <c r="W50" s="4" t="s">
        <v>24</v>
      </c>
      <c r="X50" s="3" t="s">
        <v>84</v>
      </c>
      <c r="Y50" s="4" t="s">
        <v>21</v>
      </c>
      <c r="Z50" s="3" t="s">
        <v>21</v>
      </c>
      <c r="AA50" t="s">
        <v>87</v>
      </c>
      <c r="AB50" s="68" t="s">
        <v>84</v>
      </c>
      <c r="AC50" t="s">
        <v>85</v>
      </c>
      <c r="AD50" s="68" t="s">
        <v>84</v>
      </c>
      <c r="AE50" t="s">
        <v>84</v>
      </c>
      <c r="AF50" s="68" t="s">
        <v>84</v>
      </c>
      <c r="AG50" t="s">
        <v>88</v>
      </c>
      <c r="AH50" s="68" t="s">
        <v>87</v>
      </c>
      <c r="AI50" t="s">
        <v>84</v>
      </c>
      <c r="AJ50" s="68" t="s">
        <v>84</v>
      </c>
    </row>
    <row r="51" spans="1:36" x14ac:dyDescent="0.25">
      <c r="A51" s="2" t="s">
        <v>12</v>
      </c>
      <c r="B51" s="1" t="str">
        <f>VLOOKUP(C51,Backend!$G$2:$H$10,2,FALSE)</f>
        <v>High/Medium</v>
      </c>
      <c r="C51" s="75">
        <f t="shared" si="6"/>
        <v>7</v>
      </c>
      <c r="D51" s="72">
        <f>((E51*Backend!$I$2)+(F51*Backend!$I$4)+(G51*Backend!$I$6)+(H51*Backend!$I$8)+(I51*Backend!$I$10))/27</f>
        <v>6.5185185185185182</v>
      </c>
      <c r="E51" s="21">
        <f>COUNTIF($J51:$AJ51,Backend!$H$2)</f>
        <v>2</v>
      </c>
      <c r="F51" s="21">
        <f>COUNTIF($J51:$AJ51,Backend!$H$4)</f>
        <v>9</v>
      </c>
      <c r="G51" s="21">
        <f>COUNTIF($J51:$AJ51,Backend!$H$6)</f>
        <v>12</v>
      </c>
      <c r="H51" s="21">
        <f>COUNTIF($J51:$AJ51,Backend!$H$8)</f>
        <v>3</v>
      </c>
      <c r="I51" s="21">
        <f>COUNTIF($J51:$AJ51,Backend!$H$10)</f>
        <v>0</v>
      </c>
      <c r="J51" s="3" t="s">
        <v>84</v>
      </c>
      <c r="K51" s="4" t="s">
        <v>21</v>
      </c>
      <c r="L51" s="3" t="s">
        <v>84</v>
      </c>
      <c r="M51" s="4" t="s">
        <v>25</v>
      </c>
      <c r="N51" s="3"/>
      <c r="O51" s="4" t="s">
        <v>21</v>
      </c>
      <c r="P51" s="3" t="s">
        <v>21</v>
      </c>
      <c r="Q51" s="4" t="s">
        <v>21</v>
      </c>
      <c r="R51" s="3" t="s">
        <v>84</v>
      </c>
      <c r="S51" s="4" t="s">
        <v>24</v>
      </c>
      <c r="T51" s="3" t="s">
        <v>21</v>
      </c>
      <c r="U51" s="4" t="s">
        <v>21</v>
      </c>
      <c r="V51" s="3" t="s">
        <v>84</v>
      </c>
      <c r="W51" s="4" t="s">
        <v>21</v>
      </c>
      <c r="X51" s="3" t="s">
        <v>25</v>
      </c>
      <c r="Y51" s="4" t="s">
        <v>84</v>
      </c>
      <c r="Z51" s="3" t="s">
        <v>21</v>
      </c>
      <c r="AA51" t="s">
        <v>87</v>
      </c>
      <c r="AB51" s="68" t="s">
        <v>87</v>
      </c>
      <c r="AC51" t="s">
        <v>86</v>
      </c>
      <c r="AD51" s="68" t="s">
        <v>87</v>
      </c>
      <c r="AE51" t="s">
        <v>88</v>
      </c>
      <c r="AF51" s="68" t="s">
        <v>84</v>
      </c>
      <c r="AG51" t="s">
        <v>84</v>
      </c>
      <c r="AH51" s="68" t="s">
        <v>87</v>
      </c>
      <c r="AI51" t="s">
        <v>84</v>
      </c>
      <c r="AJ51" s="68" t="s">
        <v>84</v>
      </c>
    </row>
    <row r="52" spans="1:36" x14ac:dyDescent="0.25">
      <c r="A52" s="2" t="s">
        <v>13</v>
      </c>
      <c r="B52" s="1" t="str">
        <f>VLOOKUP(C52,Backend!$G$2:$H$10,2,FALSE)</f>
        <v>High/Medium</v>
      </c>
      <c r="C52" s="75">
        <f t="shared" si="6"/>
        <v>7</v>
      </c>
      <c r="D52" s="72">
        <f>((E52*Backend!$I$2)+(F52*Backend!$I$4)+(G52*Backend!$I$6)+(H52*Backend!$I$8)+(I52*Backend!$I$10))/27</f>
        <v>7.333333333333333</v>
      </c>
      <c r="E52" s="21">
        <f>COUNTIF($J52:$AJ52,Backend!$H$2)</f>
        <v>2</v>
      </c>
      <c r="F52" s="21">
        <f>COUNTIF($J52:$AJ52,Backend!$H$4)</f>
        <v>16</v>
      </c>
      <c r="G52" s="21">
        <f>COUNTIF($J52:$AJ52,Backend!$H$6)</f>
        <v>7</v>
      </c>
      <c r="H52" s="21">
        <f>COUNTIF($J52:$AJ52,Backend!$H$8)</f>
        <v>2</v>
      </c>
      <c r="I52" s="21">
        <f>COUNTIF($J52:$AJ52,Backend!$H$10)</f>
        <v>0</v>
      </c>
      <c r="J52" s="3" t="s">
        <v>84</v>
      </c>
      <c r="K52" s="4" t="s">
        <v>84</v>
      </c>
      <c r="L52" s="3" t="s">
        <v>84</v>
      </c>
      <c r="M52" s="4" t="s">
        <v>21</v>
      </c>
      <c r="N52" s="3" t="s">
        <v>24</v>
      </c>
      <c r="O52" s="4" t="s">
        <v>25</v>
      </c>
      <c r="P52" s="3" t="s">
        <v>21</v>
      </c>
      <c r="Q52" s="4" t="s">
        <v>84</v>
      </c>
      <c r="R52" s="3" t="s">
        <v>84</v>
      </c>
      <c r="S52" s="4" t="s">
        <v>24</v>
      </c>
      <c r="T52" s="3" t="s">
        <v>84</v>
      </c>
      <c r="U52" s="4" t="s">
        <v>84</v>
      </c>
      <c r="V52" s="3" t="s">
        <v>21</v>
      </c>
      <c r="W52" s="4" t="s">
        <v>84</v>
      </c>
      <c r="X52" s="3" t="s">
        <v>21</v>
      </c>
      <c r="Y52" s="4" t="s">
        <v>84</v>
      </c>
      <c r="Z52" s="3" t="s">
        <v>21</v>
      </c>
      <c r="AA52" t="s">
        <v>84</v>
      </c>
      <c r="AB52" s="68" t="s">
        <v>84</v>
      </c>
      <c r="AC52" t="s">
        <v>86</v>
      </c>
      <c r="AD52" s="68" t="s">
        <v>87</v>
      </c>
      <c r="AE52" t="s">
        <v>84</v>
      </c>
      <c r="AF52" s="68" t="s">
        <v>84</v>
      </c>
      <c r="AG52" t="s">
        <v>84</v>
      </c>
      <c r="AH52" s="68" t="s">
        <v>84</v>
      </c>
      <c r="AI52" t="s">
        <v>87</v>
      </c>
      <c r="AJ52" s="68" t="s">
        <v>84</v>
      </c>
    </row>
    <row r="53" spans="1:36" x14ac:dyDescent="0.25">
      <c r="A53" s="2" t="s">
        <v>70</v>
      </c>
      <c r="B53" s="1" t="str">
        <f>VLOOKUP(C53,Backend!$G$2:$H$10,2,FALSE)</f>
        <v>High/Medium</v>
      </c>
      <c r="C53" s="75">
        <f t="shared" si="6"/>
        <v>7</v>
      </c>
      <c r="D53" s="72">
        <f>((E53*Backend!$I$2)+(F53*Backend!$I$4)+(G53*Backend!$I$6)+(H53*Backend!$I$8)+(I53*Backend!$I$10))/27</f>
        <v>6.8148148148148149</v>
      </c>
      <c r="E53" s="21">
        <f>COUNTIF($J53:$AJ53,Backend!$H$2)</f>
        <v>4</v>
      </c>
      <c r="F53" s="21">
        <f>COUNTIF($J53:$AJ53,Backend!$H$4)</f>
        <v>11</v>
      </c>
      <c r="G53" s="21">
        <f>COUNTIF($J53:$AJ53,Backend!$H$6)</f>
        <v>8</v>
      </c>
      <c r="H53" s="21">
        <f>COUNTIF($J53:$AJ53,Backend!$H$8)</f>
        <v>2</v>
      </c>
      <c r="I53" s="21">
        <f>COUNTIF($J53:$AJ53,Backend!$H$10)</f>
        <v>0</v>
      </c>
      <c r="J53" s="3" t="s">
        <v>84</v>
      </c>
      <c r="K53" s="4" t="s">
        <v>21</v>
      </c>
      <c r="L53" s="3" t="s">
        <v>84</v>
      </c>
      <c r="M53" s="4" t="s">
        <v>21</v>
      </c>
      <c r="N53" s="3"/>
      <c r="O53" s="4" t="s">
        <v>84</v>
      </c>
      <c r="P53" s="3" t="s">
        <v>21</v>
      </c>
      <c r="Q53" s="4" t="s">
        <v>84</v>
      </c>
      <c r="R53" s="3" t="s">
        <v>84</v>
      </c>
      <c r="S53" s="4" t="s">
        <v>24</v>
      </c>
      <c r="T53" s="3" t="s">
        <v>24</v>
      </c>
      <c r="U53" s="4" t="s">
        <v>24</v>
      </c>
      <c r="V53" s="3" t="s">
        <v>84</v>
      </c>
      <c r="W53" s="4" t="s">
        <v>24</v>
      </c>
      <c r="X53" s="3" t="s">
        <v>21</v>
      </c>
      <c r="Y53" s="4" t="s">
        <v>25</v>
      </c>
      <c r="Z53" s="3" t="s">
        <v>21</v>
      </c>
      <c r="AA53" t="s">
        <v>84</v>
      </c>
      <c r="AB53" s="68" t="s">
        <v>87</v>
      </c>
      <c r="AD53" s="68" t="s">
        <v>84</v>
      </c>
      <c r="AE53" t="s">
        <v>86</v>
      </c>
      <c r="AF53" s="68" t="s">
        <v>84</v>
      </c>
      <c r="AG53" t="s">
        <v>84</v>
      </c>
      <c r="AH53" s="68" t="s">
        <v>87</v>
      </c>
      <c r="AI53" t="s">
        <v>87</v>
      </c>
      <c r="AJ53" s="68" t="s">
        <v>84</v>
      </c>
    </row>
    <row r="54" spans="1:36" x14ac:dyDescent="0.25">
      <c r="A54" s="2" t="s">
        <v>15</v>
      </c>
      <c r="B54" s="1" t="str">
        <f>VLOOKUP(C54,Backend!$G$2:$H$10,2,FALSE)</f>
        <v>High/Medium</v>
      </c>
      <c r="C54" s="75">
        <f t="shared" si="6"/>
        <v>7</v>
      </c>
      <c r="D54" s="72">
        <f>((E54*Backend!$I$2)+(F54*Backend!$I$4)+(G54*Backend!$I$6)+(H54*Backend!$I$8)+(I54*Backend!$I$10))/27</f>
        <v>6.7407407407407405</v>
      </c>
      <c r="E54" s="21">
        <f>COUNTIF($J54:$AJ54,Backend!$H$2)</f>
        <v>3</v>
      </c>
      <c r="F54" s="21">
        <f>COUNTIF($J54:$AJ54,Backend!$H$4)</f>
        <v>10</v>
      </c>
      <c r="G54" s="21">
        <f>COUNTIF($J54:$AJ54,Backend!$H$6)</f>
        <v>10</v>
      </c>
      <c r="H54" s="21">
        <f>COUNTIF($J54:$AJ54,Backend!$H$8)</f>
        <v>3</v>
      </c>
      <c r="I54" s="21">
        <f>COUNTIF($J54:$AJ54,Backend!$H$10)</f>
        <v>0</v>
      </c>
      <c r="J54" s="3" t="s">
        <v>84</v>
      </c>
      <c r="K54" s="4" t="s">
        <v>21</v>
      </c>
      <c r="L54" s="3" t="s">
        <v>84</v>
      </c>
      <c r="M54" s="4" t="s">
        <v>21</v>
      </c>
      <c r="N54" s="3"/>
      <c r="O54" s="4" t="s">
        <v>25</v>
      </c>
      <c r="P54" s="3" t="s">
        <v>21</v>
      </c>
      <c r="Q54" s="4" t="s">
        <v>84</v>
      </c>
      <c r="R54" s="3" t="s">
        <v>84</v>
      </c>
      <c r="S54" s="4" t="s">
        <v>24</v>
      </c>
      <c r="T54" s="3" t="s">
        <v>21</v>
      </c>
      <c r="U54" s="4" t="s">
        <v>84</v>
      </c>
      <c r="V54" s="3" t="s">
        <v>21</v>
      </c>
      <c r="W54" s="4" t="s">
        <v>21</v>
      </c>
      <c r="X54" s="3" t="s">
        <v>21</v>
      </c>
      <c r="Y54" s="4" t="s">
        <v>24</v>
      </c>
      <c r="Z54" s="3" t="s">
        <v>21</v>
      </c>
      <c r="AA54" t="s">
        <v>84</v>
      </c>
      <c r="AB54" s="68" t="s">
        <v>87</v>
      </c>
      <c r="AC54" t="s">
        <v>86</v>
      </c>
      <c r="AD54" s="68" t="s">
        <v>84</v>
      </c>
      <c r="AE54" t="s">
        <v>88</v>
      </c>
      <c r="AF54" s="68" t="s">
        <v>84</v>
      </c>
      <c r="AG54" t="s">
        <v>84</v>
      </c>
      <c r="AH54" s="68" t="s">
        <v>86</v>
      </c>
      <c r="AI54" t="s">
        <v>87</v>
      </c>
      <c r="AJ54" s="68" t="s">
        <v>84</v>
      </c>
    </row>
    <row r="55" spans="1:36" x14ac:dyDescent="0.25">
      <c r="A55" s="2" t="s">
        <v>16</v>
      </c>
      <c r="B55" s="1" t="str">
        <f>VLOOKUP(C55,Backend!$G$2:$H$10,2,FALSE)</f>
        <v>High/Medium</v>
      </c>
      <c r="C55" s="75">
        <f t="shared" si="6"/>
        <v>7</v>
      </c>
      <c r="D55" s="72">
        <f>((E55*Backend!$I$2)+(F55*Backend!$I$4)+(G55*Backend!$I$6)+(H55*Backend!$I$8)+(I55*Backend!$I$10))/27</f>
        <v>6.5925925925925926</v>
      </c>
      <c r="E55" s="21">
        <f>COUNTIF($J55:$AJ55,Backend!$H$2)</f>
        <v>3</v>
      </c>
      <c r="F55" s="21">
        <f>COUNTIF($J55:$AJ55,Backend!$H$4)</f>
        <v>11</v>
      </c>
      <c r="G55" s="21">
        <f>COUNTIF($J55:$AJ55,Backend!$H$6)</f>
        <v>7</v>
      </c>
      <c r="H55" s="21">
        <f>COUNTIF($J55:$AJ55,Backend!$H$8)</f>
        <v>4</v>
      </c>
      <c r="I55" s="21">
        <f>COUNTIF($J55:$AJ55,Backend!$H$10)</f>
        <v>1</v>
      </c>
      <c r="J55" s="3" t="s">
        <v>84</v>
      </c>
      <c r="K55" s="4" t="s">
        <v>21</v>
      </c>
      <c r="L55" s="3" t="s">
        <v>84</v>
      </c>
      <c r="M55" s="4" t="s">
        <v>25</v>
      </c>
      <c r="N55" s="3"/>
      <c r="O55" s="4" t="s">
        <v>25</v>
      </c>
      <c r="P55" s="3" t="s">
        <v>21</v>
      </c>
      <c r="Q55" s="4" t="s">
        <v>84</v>
      </c>
      <c r="R55" s="3" t="s">
        <v>84</v>
      </c>
      <c r="S55" s="4" t="s">
        <v>24</v>
      </c>
      <c r="T55" s="3" t="s">
        <v>84</v>
      </c>
      <c r="U55" s="4" t="s">
        <v>84</v>
      </c>
      <c r="V55" s="3" t="s">
        <v>84</v>
      </c>
      <c r="W55" s="4" t="s">
        <v>24</v>
      </c>
      <c r="X55" s="3" t="s">
        <v>21</v>
      </c>
      <c r="Y55" s="4" t="s">
        <v>26</v>
      </c>
      <c r="Z55" s="3" t="s">
        <v>21</v>
      </c>
      <c r="AA55" t="s">
        <v>88</v>
      </c>
      <c r="AB55" s="68" t="s">
        <v>84</v>
      </c>
      <c r="AC55" t="s">
        <v>86</v>
      </c>
      <c r="AD55" s="68" t="s">
        <v>84</v>
      </c>
      <c r="AE55" t="s">
        <v>87</v>
      </c>
      <c r="AF55" s="68" t="s">
        <v>84</v>
      </c>
      <c r="AG55" t="s">
        <v>86</v>
      </c>
      <c r="AH55" s="68" t="s">
        <v>87</v>
      </c>
      <c r="AI55" t="s">
        <v>87</v>
      </c>
      <c r="AJ55" s="68" t="s">
        <v>84</v>
      </c>
    </row>
    <row r="56" spans="1:36" s="10" customFormat="1" ht="15.75" x14ac:dyDescent="0.25">
      <c r="A56" s="20" t="s">
        <v>40</v>
      </c>
      <c r="B56" s="19"/>
      <c r="C56" s="19"/>
      <c r="D56" s="19"/>
      <c r="E56" s="22"/>
      <c r="F56" s="22"/>
      <c r="G56" s="22"/>
      <c r="H56" s="22"/>
      <c r="I56" s="22"/>
      <c r="J56" s="8"/>
      <c r="K56" s="9"/>
      <c r="L56" s="8"/>
      <c r="M56" s="9"/>
      <c r="N56" s="8"/>
      <c r="O56" s="9"/>
      <c r="P56" s="8"/>
      <c r="Q56" s="9"/>
      <c r="R56" s="8"/>
      <c r="S56" s="9"/>
      <c r="T56" s="8"/>
      <c r="U56" s="9"/>
      <c r="V56" s="8"/>
      <c r="W56" s="9"/>
      <c r="X56" s="8"/>
      <c r="Y56" s="9"/>
      <c r="Z56" s="8"/>
    </row>
    <row r="57" spans="1:36" x14ac:dyDescent="0.25">
      <c r="A57" s="2" t="s">
        <v>69</v>
      </c>
      <c r="B57" s="1" t="str">
        <f>VLOOKUP(C57,Backend!$G$2:$H$10,2,FALSE)</f>
        <v>High/Medium</v>
      </c>
      <c r="C57" s="75">
        <f t="shared" ref="C57:C73" si="7">ROUND(D57,0)</f>
        <v>8</v>
      </c>
      <c r="D57" s="72">
        <f>((E57*Backend!$I$2)+(F57*Backend!$I$4)+(G57*Backend!$I$6)+(H57*Backend!$I$8)+(I57*Backend!$I$10))/27</f>
        <v>8.4444444444444446</v>
      </c>
      <c r="E57" s="21">
        <f>COUNTIF($J57:$AJ57,Backend!$H$2)</f>
        <v>18</v>
      </c>
      <c r="F57" s="21">
        <f>COUNTIF($J57:$AJ57,Backend!$H$4)</f>
        <v>3</v>
      </c>
      <c r="G57" s="21">
        <f>COUNTIF($J57:$AJ57,Backend!$H$6)</f>
        <v>3</v>
      </c>
      <c r="H57" s="21">
        <f>COUNTIF($J57:$AJ57,Backend!$H$8)</f>
        <v>1</v>
      </c>
      <c r="I57" s="21">
        <f>COUNTIF($J57:$AJ57,Backend!$H$10)</f>
        <v>1</v>
      </c>
      <c r="J57" s="3" t="s">
        <v>21</v>
      </c>
      <c r="K57" s="4" t="s">
        <v>24</v>
      </c>
      <c r="L57" s="3" t="s">
        <v>24</v>
      </c>
      <c r="M57" s="4" t="s">
        <v>24</v>
      </c>
      <c r="N57" s="3" t="s">
        <v>24</v>
      </c>
      <c r="O57" s="4" t="s">
        <v>84</v>
      </c>
      <c r="P57" s="3" t="s">
        <v>24</v>
      </c>
      <c r="Q57" s="4" t="s">
        <v>24</v>
      </c>
      <c r="R57" s="3" t="s">
        <v>24</v>
      </c>
      <c r="S57" s="4" t="s">
        <v>24</v>
      </c>
      <c r="T57" s="3" t="s">
        <v>24</v>
      </c>
      <c r="U57" s="4" t="s">
        <v>84</v>
      </c>
      <c r="V57" s="3" t="s">
        <v>24</v>
      </c>
      <c r="W57" s="4" t="s">
        <v>24</v>
      </c>
      <c r="X57" s="3" t="s">
        <v>21</v>
      </c>
      <c r="Y57" s="4" t="s">
        <v>24</v>
      </c>
      <c r="Z57" s="3" t="s">
        <v>24</v>
      </c>
      <c r="AA57" t="s">
        <v>88</v>
      </c>
      <c r="AB57" s="68" t="s">
        <v>86</v>
      </c>
      <c r="AC57" t="s">
        <v>88</v>
      </c>
      <c r="AD57" s="68" t="s">
        <v>84</v>
      </c>
      <c r="AE57" t="s">
        <v>88</v>
      </c>
      <c r="AG57" t="s">
        <v>85</v>
      </c>
      <c r="AH57" s="68" t="s">
        <v>88</v>
      </c>
      <c r="AI57" t="s">
        <v>88</v>
      </c>
      <c r="AJ57" s="68" t="s">
        <v>87</v>
      </c>
    </row>
    <row r="58" spans="1:36" x14ac:dyDescent="0.25">
      <c r="A58" s="2" t="s">
        <v>1</v>
      </c>
      <c r="B58" s="1" t="str">
        <f>VLOOKUP(C58,Backend!$G$2:$H$10,2,FALSE)</f>
        <v>High/Medium</v>
      </c>
      <c r="C58" s="75">
        <f t="shared" si="7"/>
        <v>8</v>
      </c>
      <c r="D58" s="72">
        <f>((E58*Backend!$I$2)+(F58*Backend!$I$4)+(G58*Backend!$I$6)+(H58*Backend!$I$8)+(I58*Backend!$I$10))/27</f>
        <v>8.4444444444444446</v>
      </c>
      <c r="E58" s="21">
        <f>COUNTIF($J58:$AJ58,Backend!$H$2)</f>
        <v>18</v>
      </c>
      <c r="F58" s="21">
        <f>COUNTIF($J58:$AJ58,Backend!$H$4)</f>
        <v>3</v>
      </c>
      <c r="G58" s="21">
        <f>COUNTIF($J58:$AJ58,Backend!$H$6)</f>
        <v>3</v>
      </c>
      <c r="H58" s="21">
        <f>COUNTIF($J58:$AJ58,Backend!$H$8)</f>
        <v>1</v>
      </c>
      <c r="I58" s="21">
        <f>COUNTIF($J58:$AJ58,Backend!$H$10)</f>
        <v>1</v>
      </c>
      <c r="J58" s="3" t="s">
        <v>21</v>
      </c>
      <c r="K58" s="4" t="s">
        <v>24</v>
      </c>
      <c r="L58" s="3" t="s">
        <v>24</v>
      </c>
      <c r="M58" s="4" t="s">
        <v>24</v>
      </c>
      <c r="N58" s="3" t="s">
        <v>24</v>
      </c>
      <c r="O58" s="4" t="s">
        <v>84</v>
      </c>
      <c r="P58" s="3" t="s">
        <v>24</v>
      </c>
      <c r="Q58" s="4" t="s">
        <v>24</v>
      </c>
      <c r="R58" s="3" t="s">
        <v>24</v>
      </c>
      <c r="S58" s="4" t="s">
        <v>24</v>
      </c>
      <c r="T58" s="3" t="s">
        <v>24</v>
      </c>
      <c r="U58" s="4" t="s">
        <v>84</v>
      </c>
      <c r="V58" s="3" t="s">
        <v>24</v>
      </c>
      <c r="W58" s="4" t="s">
        <v>24</v>
      </c>
      <c r="X58" s="3" t="s">
        <v>21</v>
      </c>
      <c r="Y58" s="4" t="s">
        <v>24</v>
      </c>
      <c r="Z58" s="3" t="s">
        <v>24</v>
      </c>
      <c r="AA58" t="s">
        <v>88</v>
      </c>
      <c r="AB58" s="68" t="s">
        <v>86</v>
      </c>
      <c r="AC58" t="s">
        <v>88</v>
      </c>
      <c r="AD58" s="68" t="s">
        <v>84</v>
      </c>
      <c r="AE58" t="s">
        <v>88</v>
      </c>
      <c r="AG58" t="s">
        <v>85</v>
      </c>
      <c r="AH58" s="68" t="s">
        <v>88</v>
      </c>
      <c r="AI58" t="s">
        <v>88</v>
      </c>
      <c r="AJ58" s="68" t="s">
        <v>87</v>
      </c>
    </row>
    <row r="59" spans="1:36" x14ac:dyDescent="0.25">
      <c r="A59" s="2" t="s">
        <v>2</v>
      </c>
      <c r="B59" s="1" t="str">
        <f>VLOOKUP(C59,Backend!$G$2:$H$10,2,FALSE)</f>
        <v>High/Medium</v>
      </c>
      <c r="C59" s="75">
        <f t="shared" si="7"/>
        <v>8</v>
      </c>
      <c r="D59" s="72">
        <f>((E59*Backend!$I$2)+(F59*Backend!$I$4)+(G59*Backend!$I$6)+(H59*Backend!$I$8)+(I59*Backend!$I$10))/27</f>
        <v>8.0740740740740744</v>
      </c>
      <c r="E59" s="21">
        <f>COUNTIF($J59:$AJ59,Backend!$H$2)</f>
        <v>17</v>
      </c>
      <c r="F59" s="21">
        <f>COUNTIF($J59:$AJ59,Backend!$H$4)</f>
        <v>3</v>
      </c>
      <c r="G59" s="21">
        <f>COUNTIF($J59:$AJ59,Backend!$H$6)</f>
        <v>3</v>
      </c>
      <c r="H59" s="21">
        <f>COUNTIF($J59:$AJ59,Backend!$H$8)</f>
        <v>1</v>
      </c>
      <c r="I59" s="21">
        <f>COUNTIF($J59:$AJ59,Backend!$H$10)</f>
        <v>1</v>
      </c>
      <c r="J59" s="3" t="s">
        <v>21</v>
      </c>
      <c r="K59" s="4" t="s">
        <v>24</v>
      </c>
      <c r="L59" s="3" t="s">
        <v>24</v>
      </c>
      <c r="M59" s="4" t="s">
        <v>24</v>
      </c>
      <c r="N59" s="3" t="s">
        <v>24</v>
      </c>
      <c r="O59" s="4" t="s">
        <v>84</v>
      </c>
      <c r="P59" s="3" t="s">
        <v>24</v>
      </c>
      <c r="Q59" s="4" t="s">
        <v>24</v>
      </c>
      <c r="R59" s="3" t="s">
        <v>24</v>
      </c>
      <c r="S59" s="4" t="s">
        <v>24</v>
      </c>
      <c r="T59" s="3" t="s">
        <v>24</v>
      </c>
      <c r="U59" s="4" t="s">
        <v>84</v>
      </c>
      <c r="V59" s="3" t="s">
        <v>24</v>
      </c>
      <c r="W59" s="4" t="s">
        <v>24</v>
      </c>
      <c r="X59" s="3" t="s">
        <v>21</v>
      </c>
      <c r="Y59" s="4" t="s">
        <v>24</v>
      </c>
      <c r="Z59" s="3" t="s">
        <v>24</v>
      </c>
      <c r="AA59" t="s">
        <v>88</v>
      </c>
      <c r="AB59" s="68" t="s">
        <v>86</v>
      </c>
      <c r="AC59" t="s">
        <v>88</v>
      </c>
      <c r="AD59" s="68" t="s">
        <v>84</v>
      </c>
      <c r="AE59" t="s">
        <v>88</v>
      </c>
      <c r="AG59" t="s">
        <v>85</v>
      </c>
      <c r="AH59" s="68" t="s">
        <v>88</v>
      </c>
      <c r="AI59" t="s">
        <v>89</v>
      </c>
      <c r="AJ59" s="68" t="s">
        <v>87</v>
      </c>
    </row>
    <row r="60" spans="1:36" x14ac:dyDescent="0.25">
      <c r="A60" s="2" t="s">
        <v>3</v>
      </c>
      <c r="B60" s="1" t="str">
        <f>VLOOKUP(C60,Backend!$G$2:$H$10,2,FALSE)</f>
        <v>Medium</v>
      </c>
      <c r="C60" s="75">
        <f t="shared" si="7"/>
        <v>6</v>
      </c>
      <c r="D60" s="72">
        <f>((E60*Backend!$I$2)+(F60*Backend!$I$4)+(G60*Backend!$I$6)+(H60*Backend!$I$8)+(I60*Backend!$I$10))/27</f>
        <v>5.7037037037037033</v>
      </c>
      <c r="E60" s="21">
        <f>COUNTIF($J60:$AJ60,Backend!$H$2)</f>
        <v>4</v>
      </c>
      <c r="F60" s="21">
        <f>COUNTIF($J60:$AJ60,Backend!$H$4)</f>
        <v>6</v>
      </c>
      <c r="G60" s="21">
        <f>COUNTIF($J60:$AJ60,Backend!$H$6)</f>
        <v>6</v>
      </c>
      <c r="H60" s="21">
        <f>COUNTIF($J60:$AJ60,Backend!$H$8)</f>
        <v>6</v>
      </c>
      <c r="I60" s="21">
        <f>COUNTIF($J60:$AJ60,Backend!$H$10)</f>
        <v>3</v>
      </c>
      <c r="J60" s="3" t="s">
        <v>84</v>
      </c>
      <c r="K60" s="4" t="s">
        <v>26</v>
      </c>
      <c r="L60" s="3" t="s">
        <v>24</v>
      </c>
      <c r="M60" s="4" t="s">
        <v>84</v>
      </c>
      <c r="N60" s="3"/>
      <c r="O60" s="4" t="s">
        <v>84</v>
      </c>
      <c r="P60" s="3" t="s">
        <v>21</v>
      </c>
      <c r="Q60" s="4" t="s">
        <v>21</v>
      </c>
      <c r="R60" s="3" t="s">
        <v>84</v>
      </c>
      <c r="S60" s="4" t="s">
        <v>21</v>
      </c>
      <c r="T60" s="3" t="s">
        <v>26</v>
      </c>
      <c r="U60" s="4" t="s">
        <v>25</v>
      </c>
      <c r="V60" s="3" t="s">
        <v>26</v>
      </c>
      <c r="W60" s="4" t="s">
        <v>25</v>
      </c>
      <c r="X60" s="3" t="s">
        <v>25</v>
      </c>
      <c r="Y60" s="4" t="s">
        <v>24</v>
      </c>
      <c r="Z60" s="3" t="s">
        <v>24</v>
      </c>
      <c r="AA60" t="s">
        <v>87</v>
      </c>
      <c r="AB60" s="68" t="s">
        <v>87</v>
      </c>
      <c r="AC60" t="s">
        <v>86</v>
      </c>
      <c r="AD60" s="68" t="s">
        <v>87</v>
      </c>
      <c r="AE60" t="s">
        <v>88</v>
      </c>
      <c r="AG60" t="s">
        <v>86</v>
      </c>
      <c r="AH60" s="68" t="s">
        <v>84</v>
      </c>
      <c r="AI60" t="s">
        <v>86</v>
      </c>
      <c r="AJ60" s="68" t="s">
        <v>84</v>
      </c>
    </row>
    <row r="61" spans="1:36" x14ac:dyDescent="0.25">
      <c r="A61" s="2" t="s">
        <v>82</v>
      </c>
      <c r="B61" s="1" t="str">
        <f>VLOOKUP(C61,Backend!$G$2:$H$10,2,FALSE)</f>
        <v>High/Medium</v>
      </c>
      <c r="C61" s="75">
        <f t="shared" si="7"/>
        <v>7</v>
      </c>
      <c r="D61" s="72">
        <f>((E61*Backend!$I$2)+(F61*Backend!$I$4)+(G61*Backend!$I$6)+(H61*Backend!$I$8)+(I61*Backend!$I$10))/27</f>
        <v>7.333333333333333</v>
      </c>
      <c r="E61" s="21">
        <f>COUNTIF($J61:$AJ61,Backend!$H$2)</f>
        <v>9</v>
      </c>
      <c r="F61" s="21">
        <f>COUNTIF($J61:$AJ61,Backend!$H$4)</f>
        <v>8</v>
      </c>
      <c r="G61" s="21">
        <f>COUNTIF($J61:$AJ61,Backend!$H$6)</f>
        <v>5</v>
      </c>
      <c r="H61" s="21">
        <f>COUNTIF($J61:$AJ61,Backend!$H$8)</f>
        <v>3</v>
      </c>
      <c r="I61" s="21">
        <f>COUNTIF($J61:$AJ61,Backend!$H$10)</f>
        <v>1</v>
      </c>
      <c r="J61" s="3" t="s">
        <v>84</v>
      </c>
      <c r="K61" s="4" t="s">
        <v>84</v>
      </c>
      <c r="L61" s="3" t="s">
        <v>24</v>
      </c>
      <c r="M61" s="4" t="s">
        <v>24</v>
      </c>
      <c r="N61" s="3" t="s">
        <v>24</v>
      </c>
      <c r="O61" s="4" t="s">
        <v>84</v>
      </c>
      <c r="P61" s="3" t="s">
        <v>24</v>
      </c>
      <c r="Q61" s="4" t="s">
        <v>84</v>
      </c>
      <c r="R61" s="3" t="s">
        <v>24</v>
      </c>
      <c r="S61" s="4" t="s">
        <v>21</v>
      </c>
      <c r="T61" s="3" t="s">
        <v>84</v>
      </c>
      <c r="U61" s="4" t="s">
        <v>21</v>
      </c>
      <c r="V61" s="3" t="s">
        <v>26</v>
      </c>
      <c r="W61" s="4" t="s">
        <v>84</v>
      </c>
      <c r="X61" s="3" t="s">
        <v>25</v>
      </c>
      <c r="Y61" s="4" t="s">
        <v>24</v>
      </c>
      <c r="Z61" s="3" t="s">
        <v>24</v>
      </c>
      <c r="AA61" t="s">
        <v>87</v>
      </c>
      <c r="AB61" s="68" t="s">
        <v>87</v>
      </c>
      <c r="AC61" t="s">
        <v>86</v>
      </c>
      <c r="AD61" s="68" t="s">
        <v>87</v>
      </c>
      <c r="AE61" t="s">
        <v>84</v>
      </c>
      <c r="AG61" t="s">
        <v>86</v>
      </c>
      <c r="AH61" s="68" t="s">
        <v>84</v>
      </c>
      <c r="AI61" t="s">
        <v>88</v>
      </c>
      <c r="AJ61" s="68" t="s">
        <v>88</v>
      </c>
    </row>
    <row r="62" spans="1:36" x14ac:dyDescent="0.25">
      <c r="A62" s="2" t="s">
        <v>5</v>
      </c>
      <c r="B62" s="1" t="str">
        <f>VLOOKUP(C62,Backend!$G$2:$H$10,2,FALSE)</f>
        <v>High/Medium</v>
      </c>
      <c r="C62" s="75">
        <f t="shared" si="7"/>
        <v>8</v>
      </c>
      <c r="D62" s="72">
        <f>((E62*Backend!$I$2)+(F62*Backend!$I$4)+(G62*Backend!$I$6)+(H62*Backend!$I$8)+(I62*Backend!$I$10))/27</f>
        <v>8.2222222222222214</v>
      </c>
      <c r="E62" s="21">
        <f>COUNTIF($J62:$AJ62,Backend!$H$2)</f>
        <v>14</v>
      </c>
      <c r="F62" s="21">
        <f>COUNTIF($J62:$AJ62,Backend!$H$4)</f>
        <v>7</v>
      </c>
      <c r="G62" s="21">
        <f>COUNTIF($J62:$AJ62,Backend!$H$6)</f>
        <v>4</v>
      </c>
      <c r="H62" s="21">
        <f>COUNTIF($J62:$AJ62,Backend!$H$8)</f>
        <v>0</v>
      </c>
      <c r="I62" s="21">
        <f>COUNTIF($J62:$AJ62,Backend!$H$10)</f>
        <v>1</v>
      </c>
      <c r="J62" s="3" t="s">
        <v>84</v>
      </c>
      <c r="K62" s="4" t="s">
        <v>21</v>
      </c>
      <c r="L62" s="3" t="s">
        <v>21</v>
      </c>
      <c r="M62" s="4" t="s">
        <v>84</v>
      </c>
      <c r="N62" s="3" t="s">
        <v>24</v>
      </c>
      <c r="O62" s="4" t="s">
        <v>84</v>
      </c>
      <c r="P62" s="3" t="s">
        <v>24</v>
      </c>
      <c r="Q62" s="4" t="s">
        <v>24</v>
      </c>
      <c r="R62" s="3" t="s">
        <v>24</v>
      </c>
      <c r="S62" s="4" t="s">
        <v>21</v>
      </c>
      <c r="T62" s="3" t="s">
        <v>24</v>
      </c>
      <c r="U62" s="4" t="s">
        <v>84</v>
      </c>
      <c r="V62" s="3" t="s">
        <v>24</v>
      </c>
      <c r="W62" s="4" t="s">
        <v>24</v>
      </c>
      <c r="X62" s="3" t="s">
        <v>24</v>
      </c>
      <c r="Y62" s="4" t="s">
        <v>24</v>
      </c>
      <c r="Z62" s="3" t="s">
        <v>24</v>
      </c>
      <c r="AA62" t="s">
        <v>88</v>
      </c>
      <c r="AB62" s="68" t="s">
        <v>87</v>
      </c>
      <c r="AC62" t="s">
        <v>88</v>
      </c>
      <c r="AD62" s="68" t="s">
        <v>84</v>
      </c>
      <c r="AE62" t="s">
        <v>84</v>
      </c>
      <c r="AG62" t="s">
        <v>85</v>
      </c>
      <c r="AH62" s="68" t="s">
        <v>84</v>
      </c>
      <c r="AI62" t="s">
        <v>88</v>
      </c>
      <c r="AJ62" s="68" t="s">
        <v>88</v>
      </c>
    </row>
    <row r="63" spans="1:36" x14ac:dyDescent="0.25">
      <c r="A63" s="2" t="s">
        <v>6</v>
      </c>
      <c r="B63" s="1" t="str">
        <f>VLOOKUP(C63,Backend!$G$2:$H$10,2,FALSE)</f>
        <v>Medium/Low</v>
      </c>
      <c r="C63" s="75">
        <f t="shared" si="7"/>
        <v>5</v>
      </c>
      <c r="D63" s="72">
        <f>((E63*Backend!$I$2)+(F63*Backend!$I$4)+(G63*Backend!$I$6)+(H63*Backend!$I$8)+(I63*Backend!$I$10))/27</f>
        <v>5.0370370370370372</v>
      </c>
      <c r="E63" s="21">
        <f>COUNTIF($J63:$AJ63,Backend!$H$2)</f>
        <v>2</v>
      </c>
      <c r="F63" s="21">
        <f>COUNTIF($J63:$AJ63,Backend!$H$4)</f>
        <v>5</v>
      </c>
      <c r="G63" s="21">
        <f>COUNTIF($J63:$AJ63,Backend!$H$6)</f>
        <v>6</v>
      </c>
      <c r="H63" s="21">
        <f>COUNTIF($J63:$AJ63,Backend!$H$8)</f>
        <v>8</v>
      </c>
      <c r="I63" s="21">
        <f>COUNTIF($J63:$AJ63,Backend!$H$10)</f>
        <v>4</v>
      </c>
      <c r="J63" s="3" t="s">
        <v>21</v>
      </c>
      <c r="K63" s="4" t="s">
        <v>26</v>
      </c>
      <c r="L63" s="3" t="s">
        <v>21</v>
      </c>
      <c r="M63" s="4" t="s">
        <v>21</v>
      </c>
      <c r="N63" s="3"/>
      <c r="O63" s="4" t="s">
        <v>25</v>
      </c>
      <c r="P63" s="3" t="s">
        <v>25</v>
      </c>
      <c r="Q63" s="4" t="s">
        <v>84</v>
      </c>
      <c r="R63" s="3" t="s">
        <v>84</v>
      </c>
      <c r="S63" s="4" t="s">
        <v>21</v>
      </c>
      <c r="T63" s="3" t="s">
        <v>25</v>
      </c>
      <c r="U63" s="4" t="s">
        <v>25</v>
      </c>
      <c r="V63" s="3" t="s">
        <v>26</v>
      </c>
      <c r="W63" s="4" t="s">
        <v>25</v>
      </c>
      <c r="X63" s="3" t="s">
        <v>25</v>
      </c>
      <c r="Y63" s="4" t="s">
        <v>84</v>
      </c>
      <c r="Z63" s="3" t="s">
        <v>25</v>
      </c>
      <c r="AA63" t="s">
        <v>88</v>
      </c>
      <c r="AB63" s="68" t="s">
        <v>84</v>
      </c>
      <c r="AC63" t="s">
        <v>87</v>
      </c>
      <c r="AD63" s="68" t="s">
        <v>86</v>
      </c>
      <c r="AE63" t="s">
        <v>87</v>
      </c>
      <c r="AG63" t="s">
        <v>85</v>
      </c>
      <c r="AH63" s="68" t="s">
        <v>84</v>
      </c>
      <c r="AI63" t="s">
        <v>85</v>
      </c>
      <c r="AJ63" s="68" t="s">
        <v>88</v>
      </c>
    </row>
    <row r="64" spans="1:36" x14ac:dyDescent="0.25">
      <c r="A64" s="2" t="s">
        <v>7</v>
      </c>
      <c r="B64" s="1" t="str">
        <f>VLOOKUP(C64,Backend!$G$2:$H$10,2,FALSE)</f>
        <v>High/Medium</v>
      </c>
      <c r="C64" s="75">
        <f t="shared" si="7"/>
        <v>8</v>
      </c>
      <c r="D64" s="72">
        <f>((E64*Backend!$I$2)+(F64*Backend!$I$4)+(G64*Backend!$I$6)+(H64*Backend!$I$8)+(I64*Backend!$I$10))/27</f>
        <v>8.2222222222222214</v>
      </c>
      <c r="E64" s="21">
        <f>COUNTIF($J64:$AJ64,Backend!$H$2)</f>
        <v>15</v>
      </c>
      <c r="F64" s="21">
        <f>COUNTIF($J64:$AJ64,Backend!$H$4)</f>
        <v>6</v>
      </c>
      <c r="G64" s="21">
        <f>COUNTIF($J64:$AJ64,Backend!$H$6)</f>
        <v>3</v>
      </c>
      <c r="H64" s="21">
        <f>COUNTIF($J64:$AJ64,Backend!$H$8)</f>
        <v>1</v>
      </c>
      <c r="I64" s="21">
        <f>COUNTIF($J64:$AJ64,Backend!$H$10)</f>
        <v>1</v>
      </c>
      <c r="J64" s="3" t="s">
        <v>21</v>
      </c>
      <c r="K64" s="4" t="s">
        <v>24</v>
      </c>
      <c r="L64" s="3" t="s">
        <v>84</v>
      </c>
      <c r="M64" s="4" t="s">
        <v>84</v>
      </c>
      <c r="N64" s="3" t="s">
        <v>24</v>
      </c>
      <c r="O64" s="4" t="s">
        <v>24</v>
      </c>
      <c r="P64" s="3" t="s">
        <v>24</v>
      </c>
      <c r="Q64" s="4" t="s">
        <v>24</v>
      </c>
      <c r="R64" s="3" t="s">
        <v>24</v>
      </c>
      <c r="S64" s="4" t="s">
        <v>24</v>
      </c>
      <c r="T64" s="3" t="s">
        <v>24</v>
      </c>
      <c r="U64" s="4" t="s">
        <v>21</v>
      </c>
      <c r="V64" s="3" t="s">
        <v>24</v>
      </c>
      <c r="W64" s="4" t="s">
        <v>84</v>
      </c>
      <c r="X64" s="3" t="s">
        <v>24</v>
      </c>
      <c r="Y64" s="4" t="s">
        <v>24</v>
      </c>
      <c r="Z64" s="3" t="s">
        <v>84</v>
      </c>
      <c r="AA64" t="s">
        <v>88</v>
      </c>
      <c r="AB64" s="68" t="s">
        <v>86</v>
      </c>
      <c r="AC64" t="s">
        <v>84</v>
      </c>
      <c r="AD64" s="68" t="s">
        <v>84</v>
      </c>
      <c r="AE64" t="s">
        <v>88</v>
      </c>
      <c r="AG64" t="s">
        <v>85</v>
      </c>
      <c r="AH64" s="68" t="s">
        <v>88</v>
      </c>
      <c r="AI64" t="s">
        <v>88</v>
      </c>
      <c r="AJ64" s="68" t="s">
        <v>87</v>
      </c>
    </row>
    <row r="65" spans="1:36" x14ac:dyDescent="0.25">
      <c r="A65" s="2" t="s">
        <v>8</v>
      </c>
      <c r="B65" s="1" t="str">
        <f>VLOOKUP(C65,Backend!$G$2:$H$10,2,FALSE)</f>
        <v>High/Medium</v>
      </c>
      <c r="C65" s="75">
        <f t="shared" si="7"/>
        <v>8</v>
      </c>
      <c r="D65" s="72">
        <f>((E65*Backend!$I$2)+(F65*Backend!$I$4)+(G65*Backend!$I$6)+(H65*Backend!$I$8)+(I65*Backend!$I$10))/27</f>
        <v>7.6296296296296298</v>
      </c>
      <c r="E65" s="21">
        <f>COUNTIF($J65:$AJ65,Backend!$H$2)</f>
        <v>11</v>
      </c>
      <c r="F65" s="21">
        <f>COUNTIF($J65:$AJ65,Backend!$H$4)</f>
        <v>8</v>
      </c>
      <c r="G65" s="21">
        <f>COUNTIF($J65:$AJ65,Backend!$H$6)</f>
        <v>3</v>
      </c>
      <c r="H65" s="21">
        <f>COUNTIF($J65:$AJ65,Backend!$H$8)</f>
        <v>3</v>
      </c>
      <c r="I65" s="21">
        <f>COUNTIF($J65:$AJ65,Backend!$H$10)</f>
        <v>1</v>
      </c>
      <c r="J65" s="3" t="s">
        <v>21</v>
      </c>
      <c r="K65" s="4" t="s">
        <v>21</v>
      </c>
      <c r="L65" s="3" t="s">
        <v>24</v>
      </c>
      <c r="M65" s="4" t="s">
        <v>84</v>
      </c>
      <c r="N65" s="3" t="s">
        <v>24</v>
      </c>
      <c r="O65" s="4" t="s">
        <v>24</v>
      </c>
      <c r="P65" s="3" t="s">
        <v>84</v>
      </c>
      <c r="Q65" s="4" t="s">
        <v>24</v>
      </c>
      <c r="R65" s="3" t="s">
        <v>24</v>
      </c>
      <c r="S65" s="4" t="s">
        <v>25</v>
      </c>
      <c r="T65" s="3" t="s">
        <v>24</v>
      </c>
      <c r="U65" s="4" t="s">
        <v>84</v>
      </c>
      <c r="V65" s="3" t="s">
        <v>84</v>
      </c>
      <c r="W65" s="4" t="s">
        <v>84</v>
      </c>
      <c r="X65" s="3" t="s">
        <v>24</v>
      </c>
      <c r="Y65" s="4" t="s">
        <v>24</v>
      </c>
      <c r="Z65" s="3" t="s">
        <v>84</v>
      </c>
      <c r="AA65" t="s">
        <v>84</v>
      </c>
      <c r="AB65" s="68" t="s">
        <v>86</v>
      </c>
      <c r="AC65" t="s">
        <v>88</v>
      </c>
      <c r="AD65" s="68" t="s">
        <v>84</v>
      </c>
      <c r="AE65" t="s">
        <v>88</v>
      </c>
      <c r="AG65" t="s">
        <v>86</v>
      </c>
      <c r="AH65" s="68" t="s">
        <v>85</v>
      </c>
      <c r="AI65" t="s">
        <v>88</v>
      </c>
      <c r="AJ65" s="68" t="s">
        <v>87</v>
      </c>
    </row>
    <row r="66" spans="1:36" x14ac:dyDescent="0.25">
      <c r="A66" s="2" t="s">
        <v>9</v>
      </c>
      <c r="B66" s="1" t="str">
        <f>VLOOKUP(C66,Backend!$G$2:$H$10,2,FALSE)</f>
        <v>Medium</v>
      </c>
      <c r="C66" s="75">
        <f t="shared" si="7"/>
        <v>6</v>
      </c>
      <c r="D66" s="72">
        <f>((E66*Backend!$I$2)+(F66*Backend!$I$4)+(G66*Backend!$I$6)+(H66*Backend!$I$8)+(I66*Backend!$I$10))/27</f>
        <v>6.3703703703703702</v>
      </c>
      <c r="E66" s="21">
        <f>COUNTIF($J66:$AJ66,Backend!$H$2)</f>
        <v>2</v>
      </c>
      <c r="F66" s="21">
        <f>COUNTIF($J66:$AJ66,Backend!$H$4)</f>
        <v>11</v>
      </c>
      <c r="G66" s="21">
        <f>COUNTIF($J66:$AJ66,Backend!$H$6)</f>
        <v>7</v>
      </c>
      <c r="H66" s="21">
        <f>COUNTIF($J66:$AJ66,Backend!$H$8)</f>
        <v>5</v>
      </c>
      <c r="I66" s="21">
        <f>COUNTIF($J66:$AJ66,Backend!$H$10)</f>
        <v>1</v>
      </c>
      <c r="J66" s="3" t="s">
        <v>21</v>
      </c>
      <c r="K66" s="4" t="s">
        <v>25</v>
      </c>
      <c r="L66" s="3" t="s">
        <v>24</v>
      </c>
      <c r="M66" s="4" t="s">
        <v>84</v>
      </c>
      <c r="N66" s="3" t="s">
        <v>84</v>
      </c>
      <c r="O66" s="4" t="s">
        <v>21</v>
      </c>
      <c r="P66" s="3" t="s">
        <v>84</v>
      </c>
      <c r="Q66" s="4" t="s">
        <v>84</v>
      </c>
      <c r="R66" s="3" t="s">
        <v>84</v>
      </c>
      <c r="S66" s="4" t="s">
        <v>25</v>
      </c>
      <c r="T66" s="3" t="s">
        <v>21</v>
      </c>
      <c r="U66" s="4" t="s">
        <v>25</v>
      </c>
      <c r="V66" s="3" t="s">
        <v>26</v>
      </c>
      <c r="W66" s="4" t="s">
        <v>84</v>
      </c>
      <c r="X66" s="3" t="s">
        <v>84</v>
      </c>
      <c r="Y66" s="4" t="s">
        <v>21</v>
      </c>
      <c r="Z66" s="3" t="s">
        <v>84</v>
      </c>
      <c r="AA66" t="s">
        <v>84</v>
      </c>
      <c r="AB66" s="68" t="s">
        <v>86</v>
      </c>
      <c r="AC66" t="s">
        <v>87</v>
      </c>
      <c r="AD66" s="68" t="s">
        <v>87</v>
      </c>
      <c r="AE66" t="s">
        <v>84</v>
      </c>
      <c r="AG66" t="s">
        <v>86</v>
      </c>
      <c r="AH66" s="68" t="s">
        <v>88</v>
      </c>
      <c r="AI66" t="s">
        <v>84</v>
      </c>
      <c r="AJ66" s="68" t="s">
        <v>87</v>
      </c>
    </row>
    <row r="67" spans="1:36" x14ac:dyDescent="0.25">
      <c r="A67" s="2" t="s">
        <v>10</v>
      </c>
      <c r="B67" s="1" t="str">
        <f>VLOOKUP(C67,Backend!$G$2:$H$10,2,FALSE)</f>
        <v>Medium/Low</v>
      </c>
      <c r="C67" s="75">
        <f t="shared" si="7"/>
        <v>5</v>
      </c>
      <c r="D67" s="72">
        <f>((E67*Backend!$I$2)+(F67*Backend!$I$4)+(G67*Backend!$I$6)+(H67*Backend!$I$8)+(I67*Backend!$I$10))/27</f>
        <v>5.4814814814814818</v>
      </c>
      <c r="E67" s="21">
        <f>COUNTIF($J67:$AJ67,Backend!$H$2)</f>
        <v>1</v>
      </c>
      <c r="F67" s="21">
        <f>COUNTIF($J67:$AJ67,Backend!$H$4)</f>
        <v>6</v>
      </c>
      <c r="G67" s="21">
        <f>COUNTIF($J67:$AJ67,Backend!$H$6)</f>
        <v>11</v>
      </c>
      <c r="H67" s="21">
        <f>COUNTIF($J67:$AJ67,Backend!$H$8)</f>
        <v>5</v>
      </c>
      <c r="I67" s="21">
        <f>COUNTIF($J67:$AJ67,Backend!$H$10)</f>
        <v>2</v>
      </c>
      <c r="J67" s="3" t="s">
        <v>21</v>
      </c>
      <c r="K67" s="4" t="s">
        <v>21</v>
      </c>
      <c r="L67" s="3" t="s">
        <v>24</v>
      </c>
      <c r="M67" s="4" t="s">
        <v>84</v>
      </c>
      <c r="N67" s="3"/>
      <c r="O67" s="4" t="s">
        <v>25</v>
      </c>
      <c r="P67" s="3" t="s">
        <v>84</v>
      </c>
      <c r="Q67" s="4" t="s">
        <v>25</v>
      </c>
      <c r="R67" s="3" t="s">
        <v>84</v>
      </c>
      <c r="S67" s="4" t="s">
        <v>25</v>
      </c>
      <c r="T67" s="3" t="s">
        <v>21</v>
      </c>
      <c r="U67" s="4" t="s">
        <v>21</v>
      </c>
      <c r="V67" s="3" t="s">
        <v>26</v>
      </c>
      <c r="W67" s="4" t="s">
        <v>21</v>
      </c>
      <c r="X67" s="3" t="s">
        <v>21</v>
      </c>
      <c r="Y67" s="4" t="s">
        <v>25</v>
      </c>
      <c r="Z67" s="3" t="s">
        <v>21</v>
      </c>
      <c r="AA67" t="s">
        <v>84</v>
      </c>
      <c r="AB67" s="68" t="s">
        <v>87</v>
      </c>
      <c r="AC67" t="s">
        <v>85</v>
      </c>
      <c r="AD67" s="68" t="s">
        <v>87</v>
      </c>
      <c r="AE67" t="s">
        <v>87</v>
      </c>
      <c r="AG67" t="s">
        <v>86</v>
      </c>
      <c r="AH67" s="68" t="s">
        <v>84</v>
      </c>
      <c r="AI67" t="s">
        <v>84</v>
      </c>
      <c r="AJ67" s="68" t="s">
        <v>87</v>
      </c>
    </row>
    <row r="68" spans="1:36" x14ac:dyDescent="0.25">
      <c r="A68" s="2" t="s">
        <v>11</v>
      </c>
      <c r="B68" s="1" t="str">
        <f>VLOOKUP(C68,Backend!$G$2:$H$10,2,FALSE)</f>
        <v>Medium</v>
      </c>
      <c r="C68" s="75">
        <f t="shared" si="7"/>
        <v>6</v>
      </c>
      <c r="D68" s="72">
        <f>((E68*Backend!$I$2)+(F68*Backend!$I$4)+(G68*Backend!$I$6)+(H68*Backend!$I$8)+(I68*Backend!$I$10))/27</f>
        <v>5.7037037037037033</v>
      </c>
      <c r="E68" s="21">
        <f>COUNTIF($J68:$AJ68,Backend!$H$2)</f>
        <v>0</v>
      </c>
      <c r="F68" s="21">
        <f>COUNTIF($J68:$AJ68,Backend!$H$4)</f>
        <v>8</v>
      </c>
      <c r="G68" s="21">
        <f>COUNTIF($J68:$AJ68,Backend!$H$6)</f>
        <v>10</v>
      </c>
      <c r="H68" s="21">
        <f>COUNTIF($J68:$AJ68,Backend!$H$8)</f>
        <v>7</v>
      </c>
      <c r="I68" s="21">
        <f>COUNTIF($J68:$AJ68,Backend!$H$10)</f>
        <v>1</v>
      </c>
      <c r="J68" s="3" t="s">
        <v>21</v>
      </c>
      <c r="K68" s="4" t="s">
        <v>84</v>
      </c>
      <c r="L68" s="3" t="s">
        <v>21</v>
      </c>
      <c r="M68" s="4" t="s">
        <v>84</v>
      </c>
      <c r="N68" s="3" t="s">
        <v>84</v>
      </c>
      <c r="O68" s="4" t="s">
        <v>25</v>
      </c>
      <c r="P68" s="3" t="s">
        <v>84</v>
      </c>
      <c r="Q68" s="4" t="s">
        <v>21</v>
      </c>
      <c r="R68" s="3" t="s">
        <v>21</v>
      </c>
      <c r="S68" s="4" t="s">
        <v>25</v>
      </c>
      <c r="T68" s="3" t="s">
        <v>25</v>
      </c>
      <c r="U68" s="4" t="s">
        <v>25</v>
      </c>
      <c r="V68" s="3" t="s">
        <v>26</v>
      </c>
      <c r="W68" s="4" t="s">
        <v>25</v>
      </c>
      <c r="X68" s="3" t="s">
        <v>84</v>
      </c>
      <c r="Y68" s="4" t="s">
        <v>84</v>
      </c>
      <c r="Z68" s="3" t="s">
        <v>84</v>
      </c>
      <c r="AA68" t="s">
        <v>87</v>
      </c>
      <c r="AB68" s="68" t="s">
        <v>84</v>
      </c>
      <c r="AC68" t="s">
        <v>87</v>
      </c>
      <c r="AD68" s="68" t="s">
        <v>86</v>
      </c>
      <c r="AE68" t="s">
        <v>87</v>
      </c>
      <c r="AG68" t="s">
        <v>87</v>
      </c>
      <c r="AH68" s="68" t="s">
        <v>87</v>
      </c>
      <c r="AI68" t="s">
        <v>86</v>
      </c>
      <c r="AJ68" s="68" t="s">
        <v>87</v>
      </c>
    </row>
    <row r="69" spans="1:36" x14ac:dyDescent="0.25">
      <c r="A69" s="2" t="s">
        <v>12</v>
      </c>
      <c r="B69" s="1" t="str">
        <f>VLOOKUP(C69,Backend!$G$2:$H$10,2,FALSE)</f>
        <v>High/Medium</v>
      </c>
      <c r="C69" s="75">
        <f t="shared" si="7"/>
        <v>7</v>
      </c>
      <c r="D69" s="72">
        <f>((E69*Backend!$I$2)+(F69*Backend!$I$4)+(G69*Backend!$I$6)+(H69*Backend!$I$8)+(I69*Backend!$I$10))/27</f>
        <v>6.666666666666667</v>
      </c>
      <c r="E69" s="21">
        <f>COUNTIF($J69:$AJ69,Backend!$H$2)</f>
        <v>3</v>
      </c>
      <c r="F69" s="21">
        <f>COUNTIF($J69:$AJ69,Backend!$H$4)</f>
        <v>12</v>
      </c>
      <c r="G69" s="21">
        <f>COUNTIF($J69:$AJ69,Backend!$H$6)</f>
        <v>6</v>
      </c>
      <c r="H69" s="21">
        <f>COUNTIF($J69:$AJ69,Backend!$H$8)</f>
        <v>4</v>
      </c>
      <c r="I69" s="21">
        <f>COUNTIF($J69:$AJ69,Backend!$H$10)</f>
        <v>1</v>
      </c>
      <c r="J69" s="3" t="s">
        <v>21</v>
      </c>
      <c r="K69" s="4" t="s">
        <v>21</v>
      </c>
      <c r="L69" s="3" t="s">
        <v>84</v>
      </c>
      <c r="M69" s="4" t="s">
        <v>84</v>
      </c>
      <c r="N69" s="3" t="s">
        <v>24</v>
      </c>
      <c r="O69" s="4" t="s">
        <v>21</v>
      </c>
      <c r="P69" s="3" t="s">
        <v>84</v>
      </c>
      <c r="Q69" s="4" t="s">
        <v>21</v>
      </c>
      <c r="R69" s="3" t="s">
        <v>21</v>
      </c>
      <c r="S69" s="4" t="s">
        <v>25</v>
      </c>
      <c r="T69" s="3" t="s">
        <v>24</v>
      </c>
      <c r="U69" s="4" t="s">
        <v>25</v>
      </c>
      <c r="V69" s="3" t="s">
        <v>26</v>
      </c>
      <c r="W69" s="4" t="s">
        <v>84</v>
      </c>
      <c r="X69" s="3" t="s">
        <v>84</v>
      </c>
      <c r="Y69" s="4" t="s">
        <v>24</v>
      </c>
      <c r="Z69" s="3" t="s">
        <v>84</v>
      </c>
      <c r="AA69" t="s">
        <v>84</v>
      </c>
      <c r="AB69" s="68" t="s">
        <v>87</v>
      </c>
      <c r="AC69" t="s">
        <v>84</v>
      </c>
      <c r="AD69" s="68" t="s">
        <v>86</v>
      </c>
      <c r="AE69" t="s">
        <v>84</v>
      </c>
      <c r="AG69" t="s">
        <v>86</v>
      </c>
      <c r="AH69" s="68" t="s">
        <v>84</v>
      </c>
      <c r="AI69" t="s">
        <v>84</v>
      </c>
      <c r="AJ69" s="68" t="s">
        <v>84</v>
      </c>
    </row>
    <row r="70" spans="1:36" x14ac:dyDescent="0.25">
      <c r="A70" s="2" t="s">
        <v>13</v>
      </c>
      <c r="B70" s="1" t="str">
        <f>VLOOKUP(C70,Backend!$G$2:$H$10,2,FALSE)</f>
        <v>High/Medium</v>
      </c>
      <c r="C70" s="75">
        <f t="shared" si="7"/>
        <v>7</v>
      </c>
      <c r="D70" s="72">
        <f>((E70*Backend!$I$2)+(F70*Backend!$I$4)+(G70*Backend!$I$6)+(H70*Backend!$I$8)+(I70*Backend!$I$10))/27</f>
        <v>7.4074074074074074</v>
      </c>
      <c r="E70" s="21">
        <f>COUNTIF($J70:$AJ70,Backend!$H$2)</f>
        <v>5</v>
      </c>
      <c r="F70" s="21">
        <f>COUNTIF($J70:$AJ70,Backend!$H$4)</f>
        <v>14</v>
      </c>
      <c r="G70" s="21">
        <f>COUNTIF($J70:$AJ70,Backend!$H$6)</f>
        <v>5</v>
      </c>
      <c r="H70" s="21">
        <f>COUNTIF($J70:$AJ70,Backend!$H$8)</f>
        <v>2</v>
      </c>
      <c r="I70" s="21">
        <f>COUNTIF($J70:$AJ70,Backend!$H$10)</f>
        <v>0</v>
      </c>
      <c r="J70" s="3" t="s">
        <v>21</v>
      </c>
      <c r="K70" s="4" t="s">
        <v>84</v>
      </c>
      <c r="L70" s="3" t="s">
        <v>24</v>
      </c>
      <c r="M70" s="4" t="s">
        <v>84</v>
      </c>
      <c r="N70" s="3" t="s">
        <v>24</v>
      </c>
      <c r="O70" s="4" t="s">
        <v>84</v>
      </c>
      <c r="P70" s="3" t="s">
        <v>84</v>
      </c>
      <c r="Q70" s="4" t="s">
        <v>84</v>
      </c>
      <c r="R70" s="3" t="s">
        <v>21</v>
      </c>
      <c r="S70" s="4" t="s">
        <v>25</v>
      </c>
      <c r="T70" s="3" t="s">
        <v>24</v>
      </c>
      <c r="U70" s="4" t="s">
        <v>24</v>
      </c>
      <c r="V70" s="3" t="s">
        <v>21</v>
      </c>
      <c r="W70" s="4" t="s">
        <v>84</v>
      </c>
      <c r="X70" s="3" t="s">
        <v>84</v>
      </c>
      <c r="Y70" s="4" t="s">
        <v>84</v>
      </c>
      <c r="Z70" s="3" t="s">
        <v>84</v>
      </c>
      <c r="AA70" t="s">
        <v>84</v>
      </c>
      <c r="AB70" s="68" t="s">
        <v>87</v>
      </c>
      <c r="AC70" t="s">
        <v>88</v>
      </c>
      <c r="AD70" s="68" t="s">
        <v>87</v>
      </c>
      <c r="AE70" t="s">
        <v>84</v>
      </c>
      <c r="AG70" t="s">
        <v>86</v>
      </c>
      <c r="AH70" s="68" t="s">
        <v>84</v>
      </c>
      <c r="AI70" t="s">
        <v>84</v>
      </c>
      <c r="AJ70" s="68" t="s">
        <v>84</v>
      </c>
    </row>
    <row r="71" spans="1:36" x14ac:dyDescent="0.25">
      <c r="A71" s="2" t="s">
        <v>70</v>
      </c>
      <c r="B71" s="1" t="str">
        <f>VLOOKUP(C71,Backend!$G$2:$H$10,2,FALSE)</f>
        <v>Medium/Low</v>
      </c>
      <c r="C71" s="75">
        <f t="shared" si="7"/>
        <v>5</v>
      </c>
      <c r="D71" s="72">
        <f>((E71*Backend!$I$2)+(F71*Backend!$I$4)+(G71*Backend!$I$6)+(H71*Backend!$I$8)+(I71*Backend!$I$10))/27</f>
        <v>5.1851851851851851</v>
      </c>
      <c r="E71" s="21">
        <f>COUNTIF($J71:$AJ71,Backend!$H$2)</f>
        <v>0</v>
      </c>
      <c r="F71" s="21">
        <f>COUNTIF($J71:$AJ71,Backend!$H$4)</f>
        <v>6</v>
      </c>
      <c r="G71" s="21">
        <f>COUNTIF($J71:$AJ71,Backend!$H$6)</f>
        <v>9</v>
      </c>
      <c r="H71" s="21">
        <f>COUNTIF($J71:$AJ71,Backend!$H$8)</f>
        <v>8</v>
      </c>
      <c r="I71" s="21">
        <f>COUNTIF($J71:$AJ71,Backend!$H$10)</f>
        <v>3</v>
      </c>
      <c r="J71" s="3" t="s">
        <v>21</v>
      </c>
      <c r="K71" s="4" t="s">
        <v>21</v>
      </c>
      <c r="L71" s="3" t="s">
        <v>26</v>
      </c>
      <c r="M71" s="4" t="s">
        <v>84</v>
      </c>
      <c r="N71" s="3" t="s">
        <v>84</v>
      </c>
      <c r="O71" s="4" t="s">
        <v>26</v>
      </c>
      <c r="P71" s="3" t="s">
        <v>84</v>
      </c>
      <c r="Q71" s="4" t="s">
        <v>21</v>
      </c>
      <c r="R71" s="3" t="s">
        <v>21</v>
      </c>
      <c r="S71" s="4" t="s">
        <v>25</v>
      </c>
      <c r="T71" s="3" t="s">
        <v>21</v>
      </c>
      <c r="U71" s="4" t="s">
        <v>25</v>
      </c>
      <c r="V71" s="3" t="s">
        <v>26</v>
      </c>
      <c r="W71" s="4" t="s">
        <v>21</v>
      </c>
      <c r="X71" s="3" t="s">
        <v>21</v>
      </c>
      <c r="Y71" s="4" t="s">
        <v>25</v>
      </c>
      <c r="Z71" s="3" t="s">
        <v>84</v>
      </c>
      <c r="AA71" t="s">
        <v>86</v>
      </c>
      <c r="AB71" s="68" t="s">
        <v>86</v>
      </c>
      <c r="AC71" t="s">
        <v>87</v>
      </c>
      <c r="AD71" s="68" t="s">
        <v>86</v>
      </c>
      <c r="AE71" t="s">
        <v>86</v>
      </c>
      <c r="AG71" t="s">
        <v>86</v>
      </c>
      <c r="AH71" s="68" t="s">
        <v>84</v>
      </c>
      <c r="AI71" t="s">
        <v>87</v>
      </c>
      <c r="AJ71" s="68" t="s">
        <v>84</v>
      </c>
    </row>
    <row r="72" spans="1:36" x14ac:dyDescent="0.25">
      <c r="A72" s="2" t="s">
        <v>15</v>
      </c>
      <c r="B72" s="1" t="str">
        <f>VLOOKUP(C72,Backend!$G$2:$H$10,2,FALSE)</f>
        <v>High/Medium</v>
      </c>
      <c r="C72" s="75">
        <f t="shared" si="7"/>
        <v>7</v>
      </c>
      <c r="D72" s="72">
        <f>((E72*Backend!$I$2)+(F72*Backend!$I$4)+(G72*Backend!$I$6)+(H72*Backend!$I$8)+(I72*Backend!$I$10))/27</f>
        <v>6.8148148148148149</v>
      </c>
      <c r="E72" s="21">
        <f>COUNTIF($J72:$AJ72,Backend!$H$2)</f>
        <v>7</v>
      </c>
      <c r="F72" s="21">
        <f>COUNTIF($J72:$AJ72,Backend!$H$4)</f>
        <v>7</v>
      </c>
      <c r="G72" s="21">
        <f>COUNTIF($J72:$AJ72,Backend!$H$6)</f>
        <v>7</v>
      </c>
      <c r="H72" s="21">
        <f>COUNTIF($J72:$AJ72,Backend!$H$8)</f>
        <v>4</v>
      </c>
      <c r="I72" s="21">
        <f>COUNTIF($J72:$AJ72,Backend!$H$10)</f>
        <v>0</v>
      </c>
      <c r="J72" s="3" t="s">
        <v>21</v>
      </c>
      <c r="K72" s="4" t="s">
        <v>21</v>
      </c>
      <c r="L72" s="3" t="s">
        <v>24</v>
      </c>
      <c r="M72" s="4" t="s">
        <v>84</v>
      </c>
      <c r="N72" s="3" t="s">
        <v>24</v>
      </c>
      <c r="O72" s="4" t="s">
        <v>24</v>
      </c>
      <c r="P72" s="3" t="s">
        <v>84</v>
      </c>
      <c r="Q72" s="4" t="s">
        <v>21</v>
      </c>
      <c r="R72" s="3" t="s">
        <v>84</v>
      </c>
      <c r="S72" s="4" t="s">
        <v>25</v>
      </c>
      <c r="T72" s="3" t="s">
        <v>24</v>
      </c>
      <c r="U72" s="4" t="s">
        <v>21</v>
      </c>
      <c r="V72" s="3" t="s">
        <v>21</v>
      </c>
      <c r="W72" s="4" t="s">
        <v>84</v>
      </c>
      <c r="X72" s="3" t="s">
        <v>21</v>
      </c>
      <c r="Y72" s="4" t="s">
        <v>24</v>
      </c>
      <c r="Z72" s="3" t="s">
        <v>84</v>
      </c>
      <c r="AA72" t="s">
        <v>84</v>
      </c>
      <c r="AB72" s="68" t="s">
        <v>86</v>
      </c>
      <c r="AC72" t="s">
        <v>87</v>
      </c>
      <c r="AD72" s="68" t="s">
        <v>86</v>
      </c>
      <c r="AE72" t="s">
        <v>88</v>
      </c>
      <c r="AG72" t="s">
        <v>86</v>
      </c>
      <c r="AH72" s="68" t="s">
        <v>90</v>
      </c>
      <c r="AI72" t="s">
        <v>88</v>
      </c>
      <c r="AJ72" s="68" t="s">
        <v>84</v>
      </c>
    </row>
    <row r="73" spans="1:36" x14ac:dyDescent="0.25">
      <c r="A73" s="2" t="s">
        <v>16</v>
      </c>
      <c r="B73" s="1" t="str">
        <f>VLOOKUP(C73,Backend!$G$2:$H$10,2,FALSE)</f>
        <v>Medium/Low</v>
      </c>
      <c r="C73" s="75">
        <f t="shared" si="7"/>
        <v>5</v>
      </c>
      <c r="D73" s="72">
        <f>((E73*Backend!$I$2)+(F73*Backend!$I$4)+(G73*Backend!$I$6)+(H73*Backend!$I$8)+(I73*Backend!$I$10))/27</f>
        <v>5.1851851851851851</v>
      </c>
      <c r="E73" s="21">
        <f>COUNTIF($J73:$AJ73,Backend!$H$2)</f>
        <v>0</v>
      </c>
      <c r="F73" s="21">
        <f>COUNTIF($J73:$AJ73,Backend!$H$4)</f>
        <v>6</v>
      </c>
      <c r="G73" s="21">
        <f>COUNTIF($J73:$AJ73,Backend!$H$6)</f>
        <v>11</v>
      </c>
      <c r="H73" s="21">
        <f>COUNTIF($J73:$AJ73,Backend!$H$8)</f>
        <v>5</v>
      </c>
      <c r="I73" s="21">
        <f>COUNTIF($J73:$AJ73,Backend!$H$10)</f>
        <v>3</v>
      </c>
      <c r="J73" s="3" t="s">
        <v>21</v>
      </c>
      <c r="K73" s="4" t="s">
        <v>21</v>
      </c>
      <c r="L73" s="3" t="s">
        <v>21</v>
      </c>
      <c r="M73" s="4" t="s">
        <v>84</v>
      </c>
      <c r="N73" s="3" t="s">
        <v>84</v>
      </c>
      <c r="O73" s="4" t="s">
        <v>25</v>
      </c>
      <c r="P73" s="3" t="s">
        <v>84</v>
      </c>
      <c r="Q73" s="4" t="s">
        <v>26</v>
      </c>
      <c r="R73" s="3" t="s">
        <v>21</v>
      </c>
      <c r="S73" s="4" t="s">
        <v>25</v>
      </c>
      <c r="T73" s="3" t="s">
        <v>21</v>
      </c>
      <c r="U73" s="4" t="s">
        <v>25</v>
      </c>
      <c r="V73" s="3" t="s">
        <v>26</v>
      </c>
      <c r="W73" s="4" t="s">
        <v>21</v>
      </c>
      <c r="X73" s="3" t="s">
        <v>21</v>
      </c>
      <c r="Y73" s="4" t="s">
        <v>26</v>
      </c>
      <c r="Z73" s="3" t="s">
        <v>84</v>
      </c>
      <c r="AB73" s="68" t="s">
        <v>87</v>
      </c>
      <c r="AC73" t="s">
        <v>87</v>
      </c>
      <c r="AD73" s="68" t="s">
        <v>86</v>
      </c>
      <c r="AE73" t="s">
        <v>87</v>
      </c>
      <c r="AG73" t="s">
        <v>86</v>
      </c>
      <c r="AH73" s="68" t="s">
        <v>84</v>
      </c>
      <c r="AI73" t="s">
        <v>87</v>
      </c>
      <c r="AJ73" s="68" t="s">
        <v>84</v>
      </c>
    </row>
    <row r="74" spans="1:36" s="10" customFormat="1" x14ac:dyDescent="0.25">
      <c r="A74" s="11" t="s">
        <v>37</v>
      </c>
      <c r="B74" s="7"/>
      <c r="C74" s="78"/>
      <c r="D74" s="19"/>
      <c r="E74" s="21"/>
      <c r="F74" s="21"/>
      <c r="G74" s="21"/>
      <c r="H74" s="21"/>
      <c r="I74" s="21"/>
      <c r="J74" s="8"/>
      <c r="K74" s="9"/>
      <c r="L74" s="8"/>
      <c r="M74" s="9"/>
      <c r="N74" s="8"/>
      <c r="O74" s="9"/>
      <c r="P74" s="8"/>
      <c r="Q74" s="9"/>
      <c r="R74" s="8"/>
      <c r="S74" s="9"/>
      <c r="T74" s="8"/>
      <c r="U74" s="9"/>
      <c r="V74" s="8"/>
      <c r="W74" s="9"/>
      <c r="X74" s="8"/>
      <c r="Y74" s="9"/>
      <c r="Z74" s="8"/>
    </row>
    <row r="75" spans="1:36" x14ac:dyDescent="0.25">
      <c r="A75" s="2" t="s">
        <v>69</v>
      </c>
      <c r="B75" s="1" t="str">
        <f>VLOOKUP(C75,Backend!$G$2:$H$10,2,FALSE)</f>
        <v>Medium/Low</v>
      </c>
      <c r="C75" s="75">
        <f t="shared" ref="C75:C91" si="8">ROUND(D75,0)</f>
        <v>4</v>
      </c>
      <c r="D75" s="72">
        <f>((E75*Backend!$I$2)+(F75*Backend!$I$4)+(G75*Backend!$I$6)+(H75*Backend!$I$8)+(I75*Backend!$I$10))/27</f>
        <v>4.1481481481481479</v>
      </c>
      <c r="E75" s="21">
        <f>COUNTIF($J75:$AJ75,Backend!$H$2)</f>
        <v>2</v>
      </c>
      <c r="F75" s="21">
        <f>COUNTIF($J75:$AJ75,Backend!$H$4)</f>
        <v>2</v>
      </c>
      <c r="G75" s="21">
        <f>COUNTIF($J75:$AJ75,Backend!$H$6)</f>
        <v>3</v>
      </c>
      <c r="H75" s="21">
        <f>COUNTIF($J75:$AJ75,Backend!$H$8)</f>
        <v>10</v>
      </c>
      <c r="I75" s="21">
        <f>COUNTIF($J75:$AJ75,Backend!$H$10)</f>
        <v>9</v>
      </c>
      <c r="J75" s="3" t="s">
        <v>24</v>
      </c>
      <c r="K75" s="4" t="s">
        <v>25</v>
      </c>
      <c r="L75" s="3" t="s">
        <v>21</v>
      </c>
      <c r="M75" s="4" t="s">
        <v>25</v>
      </c>
      <c r="N75" s="3" t="s">
        <v>25</v>
      </c>
      <c r="O75" s="4" t="s">
        <v>26</v>
      </c>
      <c r="P75" s="3" t="s">
        <v>25</v>
      </c>
      <c r="Q75" s="4" t="s">
        <v>25</v>
      </c>
      <c r="R75" s="3" t="s">
        <v>26</v>
      </c>
      <c r="S75" s="4" t="s">
        <v>26</v>
      </c>
      <c r="T75" s="3" t="s">
        <v>25</v>
      </c>
      <c r="U75" s="4" t="s">
        <v>25</v>
      </c>
      <c r="V75" s="3" t="s">
        <v>21</v>
      </c>
      <c r="W75" s="4" t="s">
        <v>24</v>
      </c>
      <c r="X75" s="3" t="s">
        <v>26</v>
      </c>
      <c r="Y75" s="4" t="s">
        <v>26</v>
      </c>
      <c r="Z75" s="3" t="s">
        <v>26</v>
      </c>
      <c r="AA75" t="s">
        <v>84</v>
      </c>
      <c r="AB75" s="68" t="s">
        <v>86</v>
      </c>
      <c r="AC75" t="s">
        <v>85</v>
      </c>
      <c r="AD75" s="68" t="s">
        <v>84</v>
      </c>
      <c r="AE75" t="s">
        <v>85</v>
      </c>
      <c r="AG75" t="s">
        <v>86</v>
      </c>
      <c r="AH75" s="68" t="s">
        <v>85</v>
      </c>
      <c r="AI75" t="s">
        <v>86</v>
      </c>
      <c r="AJ75" s="68" t="s">
        <v>87</v>
      </c>
    </row>
    <row r="76" spans="1:36" x14ac:dyDescent="0.25">
      <c r="A76" s="2" t="s">
        <v>1</v>
      </c>
      <c r="B76" s="1" t="str">
        <f>VLOOKUP(C76,Backend!$G$2:$H$10,2,FALSE)</f>
        <v>Medium/Low</v>
      </c>
      <c r="C76" s="75">
        <f t="shared" si="8"/>
        <v>4</v>
      </c>
      <c r="D76" s="72">
        <f>((E76*Backend!$I$2)+(F76*Backend!$I$4)+(G76*Backend!$I$6)+(H76*Backend!$I$8)+(I76*Backend!$I$10))/27</f>
        <v>3.925925925925926</v>
      </c>
      <c r="E76" s="21">
        <f>COUNTIF($J76:$AJ76,Backend!$H$2)</f>
        <v>1</v>
      </c>
      <c r="F76" s="21">
        <f>COUNTIF($J76:$AJ76,Backend!$H$4)</f>
        <v>2</v>
      </c>
      <c r="G76" s="21">
        <f>COUNTIF($J76:$AJ76,Backend!$H$6)</f>
        <v>5</v>
      </c>
      <c r="H76" s="21">
        <f>COUNTIF($J76:$AJ76,Backend!$H$8)</f>
        <v>7</v>
      </c>
      <c r="I76" s="21">
        <f>COUNTIF($J76:$AJ76,Backend!$H$10)</f>
        <v>11</v>
      </c>
      <c r="J76" s="3" t="s">
        <v>24</v>
      </c>
      <c r="K76" s="4" t="s">
        <v>25</v>
      </c>
      <c r="L76" s="3" t="s">
        <v>26</v>
      </c>
      <c r="M76" s="4" t="s">
        <v>21</v>
      </c>
      <c r="N76" s="3" t="s">
        <v>25</v>
      </c>
      <c r="O76" s="4" t="s">
        <v>26</v>
      </c>
      <c r="P76" s="3" t="s">
        <v>25</v>
      </c>
      <c r="Q76" s="4" t="s">
        <v>25</v>
      </c>
      <c r="R76" s="3" t="s">
        <v>26</v>
      </c>
      <c r="S76" s="4" t="s">
        <v>26</v>
      </c>
      <c r="T76" s="3" t="s">
        <v>25</v>
      </c>
      <c r="U76" s="4" t="s">
        <v>25</v>
      </c>
      <c r="V76" s="3" t="s">
        <v>26</v>
      </c>
      <c r="W76" s="4" t="s">
        <v>84</v>
      </c>
      <c r="X76" s="3" t="s">
        <v>26</v>
      </c>
      <c r="Y76" s="4" t="s">
        <v>26</v>
      </c>
      <c r="Z76" s="3" t="s">
        <v>26</v>
      </c>
      <c r="AA76" t="s">
        <v>87</v>
      </c>
      <c r="AB76" s="68" t="s">
        <v>87</v>
      </c>
      <c r="AC76" t="s">
        <v>85</v>
      </c>
      <c r="AD76" s="68" t="s">
        <v>84</v>
      </c>
      <c r="AE76" t="s">
        <v>85</v>
      </c>
      <c r="AG76" t="s">
        <v>86</v>
      </c>
      <c r="AH76" s="68" t="s">
        <v>85</v>
      </c>
      <c r="AI76" t="s">
        <v>87</v>
      </c>
      <c r="AJ76" s="68" t="s">
        <v>87</v>
      </c>
    </row>
    <row r="77" spans="1:36" x14ac:dyDescent="0.25">
      <c r="A77" s="2" t="s">
        <v>2</v>
      </c>
      <c r="B77" s="1" t="str">
        <f>VLOOKUP(C77,Backend!$G$2:$H$10,2,FALSE)</f>
        <v>Medium/Low</v>
      </c>
      <c r="C77" s="75">
        <f t="shared" si="8"/>
        <v>4</v>
      </c>
      <c r="D77" s="72">
        <f>((E77*Backend!$I$2)+(F77*Backend!$I$4)+(G77*Backend!$I$6)+(H77*Backend!$I$8)+(I77*Backend!$I$10))/27</f>
        <v>4</v>
      </c>
      <c r="E77" s="21">
        <f>COUNTIF($J77:$AJ77,Backend!$H$2)</f>
        <v>0</v>
      </c>
      <c r="F77" s="21">
        <f>COUNTIF($J77:$AJ77,Backend!$H$4)</f>
        <v>4</v>
      </c>
      <c r="G77" s="21">
        <f>COUNTIF($J77:$AJ77,Backend!$H$6)</f>
        <v>3</v>
      </c>
      <c r="H77" s="21">
        <f>COUNTIF($J77:$AJ77,Backend!$H$8)</f>
        <v>10</v>
      </c>
      <c r="I77" s="21">
        <f>COUNTIF($J77:$AJ77,Backend!$H$10)</f>
        <v>9</v>
      </c>
      <c r="J77" s="3" t="s">
        <v>84</v>
      </c>
      <c r="K77" s="4" t="s">
        <v>25</v>
      </c>
      <c r="L77" s="3" t="s">
        <v>25</v>
      </c>
      <c r="M77" s="4" t="s">
        <v>25</v>
      </c>
      <c r="N77" s="3" t="s">
        <v>25</v>
      </c>
      <c r="O77" s="4" t="s">
        <v>26</v>
      </c>
      <c r="P77" s="3" t="s">
        <v>25</v>
      </c>
      <c r="Q77" s="4" t="s">
        <v>25</v>
      </c>
      <c r="R77" s="3" t="s">
        <v>26</v>
      </c>
      <c r="S77" s="4" t="s">
        <v>26</v>
      </c>
      <c r="T77" s="3" t="s">
        <v>25</v>
      </c>
      <c r="U77" s="4" t="s">
        <v>25</v>
      </c>
      <c r="V77" s="3" t="s">
        <v>21</v>
      </c>
      <c r="W77" s="4" t="s">
        <v>84</v>
      </c>
      <c r="X77" s="3" t="s">
        <v>26</v>
      </c>
      <c r="Y77" s="4" t="s">
        <v>26</v>
      </c>
      <c r="Z77" s="3" t="s">
        <v>26</v>
      </c>
      <c r="AA77" t="s">
        <v>84</v>
      </c>
      <c r="AB77" s="68" t="s">
        <v>86</v>
      </c>
      <c r="AC77" t="s">
        <v>85</v>
      </c>
      <c r="AD77" s="68" t="s">
        <v>84</v>
      </c>
      <c r="AE77" t="s">
        <v>85</v>
      </c>
      <c r="AG77" t="s">
        <v>86</v>
      </c>
      <c r="AH77" s="68" t="s">
        <v>85</v>
      </c>
      <c r="AI77" t="s">
        <v>87</v>
      </c>
      <c r="AJ77" s="68" t="s">
        <v>87</v>
      </c>
    </row>
    <row r="78" spans="1:36" x14ac:dyDescent="0.25">
      <c r="A78" s="2" t="s">
        <v>3</v>
      </c>
      <c r="B78" s="1" t="str">
        <f>VLOOKUP(C78,Backend!$G$2:$H$10,2,FALSE)</f>
        <v>Medium/Low</v>
      </c>
      <c r="C78" s="75">
        <f t="shared" si="8"/>
        <v>4</v>
      </c>
      <c r="D78" s="72">
        <f>((E78*Backend!$I$2)+(F78*Backend!$I$4)+(G78*Backend!$I$6)+(H78*Backend!$I$8)+(I78*Backend!$I$10))/27</f>
        <v>4.1481481481481479</v>
      </c>
      <c r="E78" s="21">
        <f>COUNTIF($J78:$AJ78,Backend!$H$2)</f>
        <v>0</v>
      </c>
      <c r="F78" s="21">
        <f>COUNTIF($J78:$AJ78,Backend!$H$4)</f>
        <v>4</v>
      </c>
      <c r="G78" s="21">
        <f>COUNTIF($J78:$AJ78,Backend!$H$6)</f>
        <v>6</v>
      </c>
      <c r="H78" s="21">
        <f>COUNTIF($J78:$AJ78,Backend!$H$8)</f>
        <v>7</v>
      </c>
      <c r="I78" s="21">
        <f>COUNTIF($J78:$AJ78,Backend!$H$10)</f>
        <v>8</v>
      </c>
      <c r="J78" s="3" t="s">
        <v>25</v>
      </c>
      <c r="K78" s="4" t="s">
        <v>84</v>
      </c>
      <c r="L78" s="3" t="s">
        <v>26</v>
      </c>
      <c r="M78" s="4" t="s">
        <v>25</v>
      </c>
      <c r="N78" s="3" t="s">
        <v>21</v>
      </c>
      <c r="O78" s="4" t="s">
        <v>26</v>
      </c>
      <c r="P78" s="3" t="s">
        <v>21</v>
      </c>
      <c r="Q78" s="4" t="s">
        <v>21</v>
      </c>
      <c r="R78" s="3" t="s">
        <v>26</v>
      </c>
      <c r="S78" s="4" t="s">
        <v>26</v>
      </c>
      <c r="T78" s="3" t="s">
        <v>21</v>
      </c>
      <c r="U78" s="4" t="s">
        <v>84</v>
      </c>
      <c r="V78" s="3" t="s">
        <v>26</v>
      </c>
      <c r="W78" s="4" t="s">
        <v>25</v>
      </c>
      <c r="X78" s="3" t="s">
        <v>25</v>
      </c>
      <c r="Y78" s="4" t="s">
        <v>26</v>
      </c>
      <c r="Z78" s="3" t="s">
        <v>26</v>
      </c>
      <c r="AA78" t="s">
        <v>84</v>
      </c>
      <c r="AB78" s="68" t="s">
        <v>87</v>
      </c>
      <c r="AC78" t="s">
        <v>86</v>
      </c>
      <c r="AD78" s="68" t="s">
        <v>86</v>
      </c>
      <c r="AE78" t="s">
        <v>85</v>
      </c>
      <c r="AG78" t="s">
        <v>86</v>
      </c>
      <c r="AH78" s="68" t="s">
        <v>87</v>
      </c>
      <c r="AJ78" s="68" t="s">
        <v>84</v>
      </c>
    </row>
    <row r="79" spans="1:36" x14ac:dyDescent="0.25">
      <c r="A79" s="2" t="s">
        <v>82</v>
      </c>
      <c r="B79" s="1" t="str">
        <f>VLOOKUP(C79,Backend!$G$2:$H$10,2,FALSE)</f>
        <v>Medium/Low</v>
      </c>
      <c r="C79" s="75">
        <f t="shared" si="8"/>
        <v>5</v>
      </c>
      <c r="D79" s="72">
        <f>((E79*Backend!$I$2)+(F79*Backend!$I$4)+(G79*Backend!$I$6)+(H79*Backend!$I$8)+(I79*Backend!$I$10))/27</f>
        <v>4.5185185185185182</v>
      </c>
      <c r="E79" s="21">
        <f>COUNTIF($J79:$AJ79,Backend!$H$2)</f>
        <v>1</v>
      </c>
      <c r="F79" s="21">
        <f>COUNTIF($J79:$AJ79,Backend!$H$4)</f>
        <v>3</v>
      </c>
      <c r="G79" s="21">
        <f>COUNTIF($J79:$AJ79,Backend!$H$6)</f>
        <v>8</v>
      </c>
      <c r="H79" s="21">
        <f>COUNTIF($J79:$AJ79,Backend!$H$8)</f>
        <v>6</v>
      </c>
      <c r="I79" s="21">
        <f>COUNTIF($J79:$AJ79,Backend!$H$10)</f>
        <v>8</v>
      </c>
      <c r="J79" s="3" t="s">
        <v>21</v>
      </c>
      <c r="K79" s="4" t="s">
        <v>84</v>
      </c>
      <c r="L79" s="3" t="s">
        <v>26</v>
      </c>
      <c r="M79" s="4" t="s">
        <v>21</v>
      </c>
      <c r="N79" s="3" t="s">
        <v>25</v>
      </c>
      <c r="O79" s="4" t="s">
        <v>26</v>
      </c>
      <c r="P79" s="3" t="s">
        <v>25</v>
      </c>
      <c r="Q79" s="4" t="s">
        <v>21</v>
      </c>
      <c r="R79" s="3" t="s">
        <v>26</v>
      </c>
      <c r="S79" s="4" t="s">
        <v>26</v>
      </c>
      <c r="T79" s="3" t="s">
        <v>21</v>
      </c>
      <c r="U79" s="4" t="s">
        <v>21</v>
      </c>
      <c r="V79" s="3" t="s">
        <v>26</v>
      </c>
      <c r="W79" s="4" t="s">
        <v>21</v>
      </c>
      <c r="X79" s="3" t="s">
        <v>25</v>
      </c>
      <c r="Y79" s="4" t="s">
        <v>25</v>
      </c>
      <c r="Z79" s="3" t="s">
        <v>26</v>
      </c>
      <c r="AA79" t="s">
        <v>84</v>
      </c>
      <c r="AB79" s="68" t="s">
        <v>87</v>
      </c>
      <c r="AC79" t="s">
        <v>85</v>
      </c>
      <c r="AD79" s="68" t="s">
        <v>88</v>
      </c>
      <c r="AE79" t="s">
        <v>85</v>
      </c>
      <c r="AG79" t="s">
        <v>86</v>
      </c>
      <c r="AH79" s="68" t="s">
        <v>87</v>
      </c>
      <c r="AI79" t="s">
        <v>86</v>
      </c>
      <c r="AJ79" s="68" t="s">
        <v>84</v>
      </c>
    </row>
    <row r="80" spans="1:36" x14ac:dyDescent="0.25">
      <c r="A80" s="2" t="s">
        <v>5</v>
      </c>
      <c r="B80" s="1" t="str">
        <f>VLOOKUP(C80,Backend!$G$2:$H$10,2,FALSE)</f>
        <v>Medium/Low</v>
      </c>
      <c r="C80" s="75">
        <f t="shared" si="8"/>
        <v>4</v>
      </c>
      <c r="D80" s="72">
        <f>((E80*Backend!$I$2)+(F80*Backend!$I$4)+(G80*Backend!$I$6)+(H80*Backend!$I$8)+(I80*Backend!$I$10))/27</f>
        <v>4.4444444444444446</v>
      </c>
      <c r="E80" s="21">
        <f>COUNTIF($J80:$AJ80,Backend!$H$2)</f>
        <v>0</v>
      </c>
      <c r="F80" s="21">
        <f>COUNTIF($J80:$AJ80,Backend!$H$4)</f>
        <v>4</v>
      </c>
      <c r="G80" s="21">
        <f>COUNTIF($J80:$AJ80,Backend!$H$6)</f>
        <v>6</v>
      </c>
      <c r="H80" s="21">
        <f>COUNTIF($J80:$AJ80,Backend!$H$8)</f>
        <v>10</v>
      </c>
      <c r="I80" s="21">
        <f>COUNTIF($J80:$AJ80,Backend!$H$10)</f>
        <v>6</v>
      </c>
      <c r="J80" s="3" t="s">
        <v>21</v>
      </c>
      <c r="K80" s="4" t="s">
        <v>21</v>
      </c>
      <c r="L80" s="3" t="s">
        <v>25</v>
      </c>
      <c r="M80" s="4" t="s">
        <v>21</v>
      </c>
      <c r="N80" s="3" t="s">
        <v>21</v>
      </c>
      <c r="O80" s="4" t="s">
        <v>26</v>
      </c>
      <c r="P80" s="3" t="s">
        <v>25</v>
      </c>
      <c r="Q80" s="4" t="s">
        <v>84</v>
      </c>
      <c r="R80" s="3" t="s">
        <v>25</v>
      </c>
      <c r="S80" s="4" t="s">
        <v>25</v>
      </c>
      <c r="T80" s="3" t="s">
        <v>25</v>
      </c>
      <c r="U80" s="4" t="s">
        <v>25</v>
      </c>
      <c r="V80" s="3" t="s">
        <v>26</v>
      </c>
      <c r="W80" s="4" t="s">
        <v>21</v>
      </c>
      <c r="X80" s="3" t="s">
        <v>26</v>
      </c>
      <c r="Y80" s="4" t="s">
        <v>25</v>
      </c>
      <c r="Z80" s="3" t="s">
        <v>26</v>
      </c>
      <c r="AA80" t="s">
        <v>84</v>
      </c>
      <c r="AB80" s="68" t="s">
        <v>87</v>
      </c>
      <c r="AC80" t="s">
        <v>85</v>
      </c>
      <c r="AD80" s="68" t="s">
        <v>84</v>
      </c>
      <c r="AE80" t="s">
        <v>86</v>
      </c>
      <c r="AG80" t="s">
        <v>86</v>
      </c>
      <c r="AH80" s="68" t="s">
        <v>86</v>
      </c>
      <c r="AI80" t="s">
        <v>85</v>
      </c>
      <c r="AJ80" s="68" t="s">
        <v>84</v>
      </c>
    </row>
    <row r="81" spans="1:36" x14ac:dyDescent="0.25">
      <c r="A81" s="2" t="s">
        <v>6</v>
      </c>
      <c r="B81" s="1" t="str">
        <f>VLOOKUP(C81,Backend!$G$2:$H$10,2,FALSE)</f>
        <v>Medium/Low</v>
      </c>
      <c r="C81" s="75">
        <f t="shared" si="8"/>
        <v>5</v>
      </c>
      <c r="D81" s="72">
        <f>((E81*Backend!$I$2)+(F81*Backend!$I$4)+(G81*Backend!$I$6)+(H81*Backend!$I$8)+(I81*Backend!$I$10))/27</f>
        <v>5.0370370370370372</v>
      </c>
      <c r="E81" s="21">
        <f>COUNTIF($J81:$AJ81,Backend!$H$2)</f>
        <v>0</v>
      </c>
      <c r="F81" s="21">
        <f>COUNTIF($J81:$AJ81,Backend!$H$4)</f>
        <v>6</v>
      </c>
      <c r="G81" s="21">
        <f>COUNTIF($J81:$AJ81,Backend!$H$6)</f>
        <v>8</v>
      </c>
      <c r="H81" s="21">
        <f>COUNTIF($J81:$AJ81,Backend!$H$8)</f>
        <v>9</v>
      </c>
      <c r="I81" s="21">
        <f>COUNTIF($J81:$AJ81,Backend!$H$10)</f>
        <v>2</v>
      </c>
      <c r="J81" s="3" t="s">
        <v>84</v>
      </c>
      <c r="K81" s="4" t="s">
        <v>84</v>
      </c>
      <c r="L81" s="3" t="s">
        <v>25</v>
      </c>
      <c r="M81" s="4" t="s">
        <v>21</v>
      </c>
      <c r="N81" s="3" t="s">
        <v>21</v>
      </c>
      <c r="O81" s="4" t="s">
        <v>25</v>
      </c>
      <c r="P81" s="3" t="s">
        <v>25</v>
      </c>
      <c r="Q81" s="4" t="s">
        <v>21</v>
      </c>
      <c r="R81" s="3" t="s">
        <v>25</v>
      </c>
      <c r="S81" s="4" t="s">
        <v>26</v>
      </c>
      <c r="T81" s="3" t="s">
        <v>25</v>
      </c>
      <c r="U81" s="4" t="s">
        <v>84</v>
      </c>
      <c r="V81" s="3" t="s">
        <v>26</v>
      </c>
      <c r="W81" s="4" t="s">
        <v>21</v>
      </c>
      <c r="X81" s="3" t="s">
        <v>25</v>
      </c>
      <c r="Y81" s="4" t="s">
        <v>21</v>
      </c>
      <c r="Z81" s="3" t="s">
        <v>25</v>
      </c>
      <c r="AA81" t="s">
        <v>84</v>
      </c>
      <c r="AB81" s="68" t="s">
        <v>87</v>
      </c>
      <c r="AC81" t="s">
        <v>87</v>
      </c>
      <c r="AD81" s="68" t="s">
        <v>87</v>
      </c>
      <c r="AE81" t="s">
        <v>86</v>
      </c>
      <c r="AG81" t="s">
        <v>86</v>
      </c>
      <c r="AH81" s="68" t="s">
        <v>84</v>
      </c>
      <c r="AJ81" s="68" t="s">
        <v>84</v>
      </c>
    </row>
    <row r="82" spans="1:36" x14ac:dyDescent="0.25">
      <c r="A82" s="2" t="s">
        <v>7</v>
      </c>
      <c r="B82" s="1" t="str">
        <f>VLOOKUP(C82,Backend!$G$2:$H$10,2,FALSE)</f>
        <v>Medium/Low</v>
      </c>
      <c r="C82" s="75">
        <f t="shared" si="8"/>
        <v>4</v>
      </c>
      <c r="D82" s="72">
        <f>((E82*Backend!$I$2)+(F82*Backend!$I$4)+(G82*Backend!$I$6)+(H82*Backend!$I$8)+(I82*Backend!$I$10))/27</f>
        <v>4.2222222222222223</v>
      </c>
      <c r="E82" s="21">
        <f>COUNTIF($J82:$AJ82,Backend!$H$2)</f>
        <v>2</v>
      </c>
      <c r="F82" s="21">
        <f>COUNTIF($J82:$AJ82,Backend!$H$4)</f>
        <v>5</v>
      </c>
      <c r="G82" s="21">
        <f>COUNTIF($J82:$AJ82,Backend!$H$6)</f>
        <v>2</v>
      </c>
      <c r="H82" s="21">
        <f>COUNTIF($J82:$AJ82,Backend!$H$8)</f>
        <v>4</v>
      </c>
      <c r="I82" s="21">
        <f>COUNTIF($J82:$AJ82,Backend!$H$10)</f>
        <v>13</v>
      </c>
      <c r="J82" s="3" t="s">
        <v>84</v>
      </c>
      <c r="K82" s="4" t="s">
        <v>24</v>
      </c>
      <c r="L82" s="3" t="s">
        <v>21</v>
      </c>
      <c r="M82" s="4" t="s">
        <v>26</v>
      </c>
      <c r="N82" s="3" t="s">
        <v>26</v>
      </c>
      <c r="O82" s="4" t="s">
        <v>26</v>
      </c>
      <c r="P82" s="3" t="s">
        <v>26</v>
      </c>
      <c r="Q82" s="4" t="s">
        <v>25</v>
      </c>
      <c r="R82" s="3" t="s">
        <v>26</v>
      </c>
      <c r="S82" s="4" t="s">
        <v>26</v>
      </c>
      <c r="T82" s="3" t="s">
        <v>26</v>
      </c>
      <c r="U82" s="4" t="s">
        <v>26</v>
      </c>
      <c r="V82" s="3" t="s">
        <v>24</v>
      </c>
      <c r="W82" s="4" t="s">
        <v>84</v>
      </c>
      <c r="X82" s="3" t="s">
        <v>26</v>
      </c>
      <c r="Y82" s="4" t="s">
        <v>25</v>
      </c>
      <c r="Z82" s="3" t="s">
        <v>26</v>
      </c>
      <c r="AA82" t="s">
        <v>84</v>
      </c>
      <c r="AB82" s="68" t="s">
        <v>86</v>
      </c>
      <c r="AC82" t="s">
        <v>85</v>
      </c>
      <c r="AD82" s="68" t="s">
        <v>87</v>
      </c>
      <c r="AE82" t="s">
        <v>85</v>
      </c>
      <c r="AG82" t="s">
        <v>86</v>
      </c>
      <c r="AH82" s="68" t="s">
        <v>84</v>
      </c>
      <c r="AI82" t="s">
        <v>85</v>
      </c>
      <c r="AJ82" s="68" t="s">
        <v>84</v>
      </c>
    </row>
    <row r="83" spans="1:36" x14ac:dyDescent="0.25">
      <c r="A83" s="2" t="s">
        <v>8</v>
      </c>
      <c r="B83" s="1" t="str">
        <f>VLOOKUP(C83,Backend!$G$2:$H$10,2,FALSE)</f>
        <v>Medium</v>
      </c>
      <c r="C83" s="75">
        <f t="shared" si="8"/>
        <v>6</v>
      </c>
      <c r="D83" s="72">
        <f>((E83*Backend!$I$2)+(F83*Backend!$I$4)+(G83*Backend!$I$6)+(H83*Backend!$I$8)+(I83*Backend!$I$10))/27</f>
        <v>6.0740740740740744</v>
      </c>
      <c r="E83" s="21">
        <f>COUNTIF($J83:$AJ83,Backend!$H$2)</f>
        <v>1</v>
      </c>
      <c r="F83" s="21">
        <f>COUNTIF($J83:$AJ83,Backend!$H$4)</f>
        <v>11</v>
      </c>
      <c r="G83" s="21">
        <f>COUNTIF($J83:$AJ83,Backend!$H$6)</f>
        <v>6</v>
      </c>
      <c r="H83" s="21">
        <f>COUNTIF($J83:$AJ83,Backend!$H$8)</f>
        <v>7</v>
      </c>
      <c r="I83" s="21">
        <f>COUNTIF($J83:$AJ83,Backend!$H$10)</f>
        <v>1</v>
      </c>
      <c r="J83" s="3" t="s">
        <v>21</v>
      </c>
      <c r="K83" s="4" t="s">
        <v>84</v>
      </c>
      <c r="L83" s="3" t="s">
        <v>84</v>
      </c>
      <c r="M83" s="4" t="s">
        <v>84</v>
      </c>
      <c r="N83" s="3" t="s">
        <v>21</v>
      </c>
      <c r="O83" s="4" t="s">
        <v>25</v>
      </c>
      <c r="P83" s="3" t="s">
        <v>25</v>
      </c>
      <c r="Q83" s="4" t="s">
        <v>24</v>
      </c>
      <c r="R83" s="3" t="s">
        <v>21</v>
      </c>
      <c r="S83" s="4" t="s">
        <v>84</v>
      </c>
      <c r="T83" s="3" t="s">
        <v>84</v>
      </c>
      <c r="U83" s="4" t="s">
        <v>84</v>
      </c>
      <c r="V83" s="3" t="s">
        <v>21</v>
      </c>
      <c r="W83" s="4" t="s">
        <v>84</v>
      </c>
      <c r="X83" s="3" t="s">
        <v>25</v>
      </c>
      <c r="Y83" s="4" t="s">
        <v>25</v>
      </c>
      <c r="Z83" s="3" t="s">
        <v>21</v>
      </c>
      <c r="AA83" t="s">
        <v>84</v>
      </c>
      <c r="AB83" s="68" t="s">
        <v>87</v>
      </c>
      <c r="AC83" t="s">
        <v>86</v>
      </c>
      <c r="AD83" s="68" t="s">
        <v>84</v>
      </c>
      <c r="AE83" t="s">
        <v>86</v>
      </c>
      <c r="AG83" t="s">
        <v>86</v>
      </c>
      <c r="AH83" s="68" t="s">
        <v>84</v>
      </c>
      <c r="AI83" t="s">
        <v>85</v>
      </c>
      <c r="AJ83" s="68" t="s">
        <v>84</v>
      </c>
    </row>
    <row r="84" spans="1:36" x14ac:dyDescent="0.25">
      <c r="A84" s="2" t="s">
        <v>9</v>
      </c>
      <c r="B84" s="1" t="str">
        <f>VLOOKUP(C84,Backend!$G$2:$H$10,2,FALSE)</f>
        <v>High/Medium</v>
      </c>
      <c r="C84" s="75">
        <f t="shared" si="8"/>
        <v>7</v>
      </c>
      <c r="D84" s="72">
        <f>((E84*Backend!$I$2)+(F84*Backend!$I$4)+(G84*Backend!$I$6)+(H84*Backend!$I$8)+(I84*Backend!$I$10))/27</f>
        <v>6.5925925925925926</v>
      </c>
      <c r="E84" s="21">
        <f>COUNTIF($J84:$AJ84,Backend!$H$2)</f>
        <v>2</v>
      </c>
      <c r="F84" s="21">
        <f>COUNTIF($J84:$AJ84,Backend!$H$4)</f>
        <v>12</v>
      </c>
      <c r="G84" s="21">
        <f>COUNTIF($J84:$AJ84,Backend!$H$6)</f>
        <v>8</v>
      </c>
      <c r="H84" s="21">
        <f>COUNTIF($J84:$AJ84,Backend!$H$8)</f>
        <v>3</v>
      </c>
      <c r="I84" s="21">
        <f>COUNTIF($J84:$AJ84,Backend!$H$10)</f>
        <v>1</v>
      </c>
      <c r="J84" s="3" t="s">
        <v>84</v>
      </c>
      <c r="K84" s="4" t="s">
        <v>84</v>
      </c>
      <c r="L84" s="3" t="s">
        <v>84</v>
      </c>
      <c r="M84" s="4" t="s">
        <v>84</v>
      </c>
      <c r="N84" s="3" t="s">
        <v>21</v>
      </c>
      <c r="O84" s="4" t="s">
        <v>21</v>
      </c>
      <c r="P84" s="3" t="s">
        <v>25</v>
      </c>
      <c r="Q84" s="4" t="s">
        <v>24</v>
      </c>
      <c r="R84" s="3" t="s">
        <v>21</v>
      </c>
      <c r="S84" s="4" t="s">
        <v>84</v>
      </c>
      <c r="T84" s="3" t="s">
        <v>84</v>
      </c>
      <c r="U84" s="4" t="s">
        <v>24</v>
      </c>
      <c r="V84" s="3" t="s">
        <v>21</v>
      </c>
      <c r="W84" s="4" t="s">
        <v>84</v>
      </c>
      <c r="X84" s="3" t="s">
        <v>21</v>
      </c>
      <c r="Y84" s="4" t="s">
        <v>21</v>
      </c>
      <c r="Z84" s="3" t="s">
        <v>21</v>
      </c>
      <c r="AA84" t="s">
        <v>84</v>
      </c>
      <c r="AB84" s="68" t="s">
        <v>87</v>
      </c>
      <c r="AC84" t="s">
        <v>86</v>
      </c>
      <c r="AD84" s="68" t="s">
        <v>84</v>
      </c>
      <c r="AE84" t="s">
        <v>84</v>
      </c>
      <c r="AG84" t="s">
        <v>86</v>
      </c>
      <c r="AH84" s="68" t="s">
        <v>84</v>
      </c>
      <c r="AI84" t="s">
        <v>85</v>
      </c>
      <c r="AJ84" s="68" t="s">
        <v>84</v>
      </c>
    </row>
    <row r="85" spans="1:36" x14ac:dyDescent="0.25">
      <c r="A85" s="2" t="s">
        <v>10</v>
      </c>
      <c r="B85" s="1" t="str">
        <f>VLOOKUP(C85,Backend!$G$2:$H$10,2,FALSE)</f>
        <v>Medium</v>
      </c>
      <c r="C85" s="75">
        <f t="shared" si="8"/>
        <v>6</v>
      </c>
      <c r="D85" s="72">
        <f>((E85*Backend!$I$2)+(F85*Backend!$I$4)+(G85*Backend!$I$6)+(H85*Backend!$I$8)+(I85*Backend!$I$10))/27</f>
        <v>6.3703703703703702</v>
      </c>
      <c r="E85" s="21">
        <f>COUNTIF($J85:$AJ85,Backend!$H$2)</f>
        <v>1</v>
      </c>
      <c r="F85" s="21">
        <f>COUNTIF($J85:$AJ85,Backend!$H$4)</f>
        <v>14</v>
      </c>
      <c r="G85" s="21">
        <f>COUNTIF($J85:$AJ85,Backend!$H$6)</f>
        <v>4</v>
      </c>
      <c r="H85" s="21">
        <f>COUNTIF($J85:$AJ85,Backend!$H$8)</f>
        <v>6</v>
      </c>
      <c r="I85" s="21">
        <f>COUNTIF($J85:$AJ85,Backend!$H$10)</f>
        <v>1</v>
      </c>
      <c r="J85" s="3" t="s">
        <v>84</v>
      </c>
      <c r="K85" s="4" t="s">
        <v>84</v>
      </c>
      <c r="L85" s="3" t="s">
        <v>84</v>
      </c>
      <c r="M85" s="4" t="s">
        <v>84</v>
      </c>
      <c r="N85" s="3" t="s">
        <v>21</v>
      </c>
      <c r="O85" s="4" t="s">
        <v>25</v>
      </c>
      <c r="P85" s="3" t="s">
        <v>25</v>
      </c>
      <c r="Q85" s="4" t="s">
        <v>24</v>
      </c>
      <c r="R85" s="3" t="s">
        <v>21</v>
      </c>
      <c r="S85" s="4" t="s">
        <v>84</v>
      </c>
      <c r="T85" s="3" t="s">
        <v>84</v>
      </c>
      <c r="U85" s="4" t="s">
        <v>84</v>
      </c>
      <c r="V85" s="3" t="s">
        <v>25</v>
      </c>
      <c r="W85" s="4" t="s">
        <v>84</v>
      </c>
      <c r="X85" s="3" t="s">
        <v>21</v>
      </c>
      <c r="Y85" s="4" t="s">
        <v>84</v>
      </c>
      <c r="Z85" s="3" t="s">
        <v>21</v>
      </c>
      <c r="AA85" t="s">
        <v>84</v>
      </c>
      <c r="AB85" s="68" t="s">
        <v>84</v>
      </c>
      <c r="AC85" t="s">
        <v>86</v>
      </c>
      <c r="AD85" s="68" t="s">
        <v>84</v>
      </c>
      <c r="AE85" t="s">
        <v>86</v>
      </c>
      <c r="AG85" t="s">
        <v>86</v>
      </c>
      <c r="AH85" s="68" t="s">
        <v>84</v>
      </c>
      <c r="AI85" t="s">
        <v>85</v>
      </c>
      <c r="AJ85" s="68" t="s">
        <v>84</v>
      </c>
    </row>
    <row r="86" spans="1:36" x14ac:dyDescent="0.25">
      <c r="A86" s="2" t="s">
        <v>11</v>
      </c>
      <c r="B86" s="1" t="str">
        <f>VLOOKUP(C86,Backend!$G$2:$H$10,2,FALSE)</f>
        <v>High/Medium</v>
      </c>
      <c r="C86" s="75">
        <f t="shared" si="8"/>
        <v>7</v>
      </c>
      <c r="D86" s="72">
        <f>((E86*Backend!$I$2)+(F86*Backend!$I$4)+(G86*Backend!$I$6)+(H86*Backend!$I$8)+(I86*Backend!$I$10))/27</f>
        <v>6.5185185185185182</v>
      </c>
      <c r="E86" s="21">
        <f>COUNTIF($J86:$AJ86,Backend!$H$2)</f>
        <v>1</v>
      </c>
      <c r="F86" s="21">
        <f>COUNTIF($J86:$AJ86,Backend!$H$4)</f>
        <v>12</v>
      </c>
      <c r="G86" s="21">
        <f>COUNTIF($J86:$AJ86,Backend!$H$6)</f>
        <v>10</v>
      </c>
      <c r="H86" s="21">
        <f>COUNTIF($J86:$AJ86,Backend!$H$8)</f>
        <v>2</v>
      </c>
      <c r="I86" s="21">
        <f>COUNTIF($J86:$AJ86,Backend!$H$10)</f>
        <v>1</v>
      </c>
      <c r="J86" s="3" t="s">
        <v>21</v>
      </c>
      <c r="K86" s="4" t="s">
        <v>84</v>
      </c>
      <c r="L86" s="3" t="s">
        <v>24</v>
      </c>
      <c r="M86" s="4" t="s">
        <v>84</v>
      </c>
      <c r="N86" s="3" t="s">
        <v>21</v>
      </c>
      <c r="O86" s="4" t="s">
        <v>84</v>
      </c>
      <c r="P86" s="3" t="s">
        <v>25</v>
      </c>
      <c r="Q86" s="4" t="s">
        <v>21</v>
      </c>
      <c r="R86" s="3" t="s">
        <v>21</v>
      </c>
      <c r="S86" s="4" t="s">
        <v>84</v>
      </c>
      <c r="T86" s="3" t="s">
        <v>84</v>
      </c>
      <c r="U86" s="4" t="s">
        <v>84</v>
      </c>
      <c r="V86" s="3" t="s">
        <v>26</v>
      </c>
      <c r="W86" s="4" t="s">
        <v>84</v>
      </c>
      <c r="X86" s="3" t="s">
        <v>21</v>
      </c>
      <c r="Y86" s="4" t="s">
        <v>21</v>
      </c>
      <c r="Z86" s="3" t="s">
        <v>21</v>
      </c>
      <c r="AA86" t="s">
        <v>84</v>
      </c>
      <c r="AB86" s="68" t="s">
        <v>84</v>
      </c>
      <c r="AC86" t="s">
        <v>87</v>
      </c>
      <c r="AD86" s="68" t="s">
        <v>84</v>
      </c>
      <c r="AE86" t="s">
        <v>87</v>
      </c>
      <c r="AG86" t="s">
        <v>86</v>
      </c>
      <c r="AH86" s="68" t="s">
        <v>84</v>
      </c>
      <c r="AI86" t="s">
        <v>87</v>
      </c>
      <c r="AJ86" s="68" t="s">
        <v>84</v>
      </c>
    </row>
    <row r="87" spans="1:36" x14ac:dyDescent="0.25">
      <c r="A87" s="2" t="s">
        <v>12</v>
      </c>
      <c r="B87" s="1" t="str">
        <f>VLOOKUP(C87,Backend!$G$2:$H$10,2,FALSE)</f>
        <v>High/Medium</v>
      </c>
      <c r="C87" s="75">
        <f t="shared" si="8"/>
        <v>7</v>
      </c>
      <c r="D87" s="72">
        <f>((E87*Backend!$I$2)+(F87*Backend!$I$4)+(G87*Backend!$I$6)+(H87*Backend!$I$8)+(I87*Backend!$I$10))/27</f>
        <v>6.5185185185185182</v>
      </c>
      <c r="E87" s="21">
        <f>COUNTIF($J87:$AJ87,Backend!$H$2)</f>
        <v>1</v>
      </c>
      <c r="F87" s="21">
        <f>COUNTIF($J87:$AJ87,Backend!$H$4)</f>
        <v>13</v>
      </c>
      <c r="G87" s="21">
        <f>COUNTIF($J87:$AJ87,Backend!$H$6)</f>
        <v>7</v>
      </c>
      <c r="H87" s="21">
        <f>COUNTIF($J87:$AJ87,Backend!$H$8)</f>
        <v>5</v>
      </c>
      <c r="I87" s="21">
        <f>COUNTIF($J87:$AJ87,Backend!$H$10)</f>
        <v>0</v>
      </c>
      <c r="J87" s="3" t="s">
        <v>84</v>
      </c>
      <c r="K87" s="4" t="s">
        <v>84</v>
      </c>
      <c r="L87" s="3" t="s">
        <v>84</v>
      </c>
      <c r="M87" s="4" t="s">
        <v>84</v>
      </c>
      <c r="N87" s="3" t="s">
        <v>21</v>
      </c>
      <c r="O87" s="4" t="s">
        <v>21</v>
      </c>
      <c r="P87" s="3" t="s">
        <v>25</v>
      </c>
      <c r="Q87" s="4" t="s">
        <v>84</v>
      </c>
      <c r="R87" s="3" t="s">
        <v>84</v>
      </c>
      <c r="S87" s="4" t="s">
        <v>84</v>
      </c>
      <c r="T87" s="3" t="s">
        <v>84</v>
      </c>
      <c r="U87" s="4" t="s">
        <v>24</v>
      </c>
      <c r="V87" s="3" t="s">
        <v>25</v>
      </c>
      <c r="W87" s="4" t="s">
        <v>84</v>
      </c>
      <c r="X87" s="3" t="s">
        <v>21</v>
      </c>
      <c r="Y87" s="4" t="s">
        <v>25</v>
      </c>
      <c r="Z87" s="3" t="s">
        <v>21</v>
      </c>
      <c r="AA87" t="s">
        <v>84</v>
      </c>
      <c r="AB87" s="68" t="s">
        <v>87</v>
      </c>
      <c r="AC87" t="s">
        <v>87</v>
      </c>
      <c r="AD87" s="68" t="s">
        <v>84</v>
      </c>
      <c r="AE87" t="s">
        <v>86</v>
      </c>
      <c r="AG87" t="s">
        <v>86</v>
      </c>
      <c r="AH87" s="68" t="s">
        <v>84</v>
      </c>
      <c r="AI87" t="s">
        <v>87</v>
      </c>
      <c r="AJ87" s="68" t="s">
        <v>84</v>
      </c>
    </row>
    <row r="88" spans="1:36" x14ac:dyDescent="0.25">
      <c r="A88" s="2" t="s">
        <v>13</v>
      </c>
      <c r="B88" s="1" t="str">
        <f>VLOOKUP(C88,Backend!$G$2:$H$10,2,FALSE)</f>
        <v>High/Medium</v>
      </c>
      <c r="C88" s="75">
        <f t="shared" si="8"/>
        <v>7</v>
      </c>
      <c r="D88" s="72">
        <f>((E88*Backend!$I$2)+(F88*Backend!$I$4)+(G88*Backend!$I$6)+(H88*Backend!$I$8)+(I88*Backend!$I$10))/27</f>
        <v>6.8148148148148149</v>
      </c>
      <c r="E88" s="21">
        <f>COUNTIF($J88:$AJ88,Backend!$H$2)</f>
        <v>5</v>
      </c>
      <c r="F88" s="21">
        <f>COUNTIF($J88:$AJ88,Backend!$H$4)</f>
        <v>9</v>
      </c>
      <c r="G88" s="21">
        <f>COUNTIF($J88:$AJ88,Backend!$H$6)</f>
        <v>7</v>
      </c>
      <c r="H88" s="21">
        <f>COUNTIF($J88:$AJ88,Backend!$H$8)</f>
        <v>5</v>
      </c>
      <c r="I88" s="21">
        <f>COUNTIF($J88:$AJ88,Backend!$H$10)</f>
        <v>0</v>
      </c>
      <c r="J88" s="3" t="s">
        <v>84</v>
      </c>
      <c r="K88" s="4" t="s">
        <v>21</v>
      </c>
      <c r="L88" s="3" t="s">
        <v>84</v>
      </c>
      <c r="M88" s="4" t="s">
        <v>84</v>
      </c>
      <c r="N88" s="3" t="s">
        <v>21</v>
      </c>
      <c r="O88" s="4" t="s">
        <v>25</v>
      </c>
      <c r="P88" s="3" t="s">
        <v>25</v>
      </c>
      <c r="Q88" s="4" t="s">
        <v>24</v>
      </c>
      <c r="R88" s="3" t="s">
        <v>84</v>
      </c>
      <c r="S88" s="4" t="s">
        <v>24</v>
      </c>
      <c r="T88" s="3" t="s">
        <v>24</v>
      </c>
      <c r="U88" s="4" t="s">
        <v>24</v>
      </c>
      <c r="V88" s="3" t="s">
        <v>21</v>
      </c>
      <c r="W88" s="4" t="s">
        <v>24</v>
      </c>
      <c r="X88" s="3" t="s">
        <v>84</v>
      </c>
      <c r="Y88" s="4" t="s">
        <v>25</v>
      </c>
      <c r="Z88" s="3" t="s">
        <v>21</v>
      </c>
      <c r="AA88" t="s">
        <v>87</v>
      </c>
      <c r="AB88" s="68" t="s">
        <v>84</v>
      </c>
      <c r="AC88" t="s">
        <v>87</v>
      </c>
      <c r="AD88" s="68" t="s">
        <v>84</v>
      </c>
      <c r="AE88" t="s">
        <v>87</v>
      </c>
      <c r="AG88" t="s">
        <v>86</v>
      </c>
      <c r="AH88" s="68" t="s">
        <v>84</v>
      </c>
      <c r="AI88" t="s">
        <v>86</v>
      </c>
      <c r="AJ88" s="68" t="s">
        <v>84</v>
      </c>
    </row>
    <row r="89" spans="1:36" x14ac:dyDescent="0.25">
      <c r="A89" s="2" t="s">
        <v>70</v>
      </c>
      <c r="B89" s="1" t="str">
        <f>VLOOKUP(C89,Backend!$G$2:$H$10,2,FALSE)</f>
        <v>High/Medium</v>
      </c>
      <c r="C89" s="75">
        <f t="shared" si="8"/>
        <v>7</v>
      </c>
      <c r="D89" s="72">
        <f>((E89*Backend!$I$2)+(F89*Backend!$I$4)+(G89*Backend!$I$6)+(H89*Backend!$I$8)+(I89*Backend!$I$10))/27</f>
        <v>6.7407407407407405</v>
      </c>
      <c r="E89" s="21">
        <f>COUNTIF($J89:$AJ89,Backend!$H$2)</f>
        <v>2</v>
      </c>
      <c r="F89" s="21">
        <f>COUNTIF($J89:$AJ89,Backend!$H$4)</f>
        <v>13</v>
      </c>
      <c r="G89" s="21">
        <f>COUNTIF($J89:$AJ89,Backend!$H$6)</f>
        <v>8</v>
      </c>
      <c r="H89" s="21">
        <f>COUNTIF($J89:$AJ89,Backend!$H$8)</f>
        <v>2</v>
      </c>
      <c r="I89" s="21">
        <f>COUNTIF($J89:$AJ89,Backend!$H$10)</f>
        <v>1</v>
      </c>
      <c r="J89" s="3" t="s">
        <v>84</v>
      </c>
      <c r="K89" s="4" t="s">
        <v>84</v>
      </c>
      <c r="L89" s="3" t="s">
        <v>24</v>
      </c>
      <c r="M89" s="4" t="s">
        <v>84</v>
      </c>
      <c r="N89" s="3" t="s">
        <v>21</v>
      </c>
      <c r="O89" s="4" t="s">
        <v>21</v>
      </c>
      <c r="P89" s="3" t="s">
        <v>25</v>
      </c>
      <c r="Q89" s="4" t="s">
        <v>84</v>
      </c>
      <c r="R89" s="3" t="s">
        <v>84</v>
      </c>
      <c r="S89" s="4" t="s">
        <v>84</v>
      </c>
      <c r="T89" s="3" t="s">
        <v>84</v>
      </c>
      <c r="U89" s="4" t="s">
        <v>24</v>
      </c>
      <c r="V89" s="3" t="s">
        <v>26</v>
      </c>
      <c r="W89" s="4" t="s">
        <v>84</v>
      </c>
      <c r="X89" s="3" t="s">
        <v>21</v>
      </c>
      <c r="Y89" s="4" t="s">
        <v>21</v>
      </c>
      <c r="Z89" s="3" t="s">
        <v>21</v>
      </c>
      <c r="AA89" t="s">
        <v>87</v>
      </c>
      <c r="AB89" s="68" t="s">
        <v>87</v>
      </c>
      <c r="AC89" t="s">
        <v>84</v>
      </c>
      <c r="AD89" s="68" t="s">
        <v>84</v>
      </c>
      <c r="AE89" t="s">
        <v>84</v>
      </c>
      <c r="AG89" t="s">
        <v>86</v>
      </c>
      <c r="AH89" s="68" t="s">
        <v>84</v>
      </c>
      <c r="AI89" t="s">
        <v>87</v>
      </c>
      <c r="AJ89" s="68" t="s">
        <v>84</v>
      </c>
    </row>
    <row r="90" spans="1:36" x14ac:dyDescent="0.25">
      <c r="A90" s="2" t="s">
        <v>15</v>
      </c>
      <c r="B90" s="1" t="str">
        <f>VLOOKUP(C90,Backend!$G$2:$H$10,2,FALSE)</f>
        <v>Medium</v>
      </c>
      <c r="C90" s="75">
        <f t="shared" si="8"/>
        <v>6</v>
      </c>
      <c r="D90" s="72">
        <f>((E90*Backend!$I$2)+(F90*Backend!$I$4)+(G90*Backend!$I$6)+(H90*Backend!$I$8)+(I90*Backend!$I$10))/27</f>
        <v>6.3703703703703702</v>
      </c>
      <c r="E90" s="21">
        <f>COUNTIF($J90:$AJ90,Backend!$H$2)</f>
        <v>1</v>
      </c>
      <c r="F90" s="21">
        <f>COUNTIF($J90:$AJ90,Backend!$H$4)</f>
        <v>11</v>
      </c>
      <c r="G90" s="21">
        <f>COUNTIF($J90:$AJ90,Backend!$H$6)</f>
        <v>9</v>
      </c>
      <c r="H90" s="21">
        <f>COUNTIF($J90:$AJ90,Backend!$H$8)</f>
        <v>5</v>
      </c>
      <c r="I90" s="21">
        <f>COUNTIF($J90:$AJ90,Backend!$H$10)</f>
        <v>0</v>
      </c>
      <c r="J90" s="3" t="s">
        <v>84</v>
      </c>
      <c r="K90" s="4" t="s">
        <v>84</v>
      </c>
      <c r="L90" s="3" t="s">
        <v>21</v>
      </c>
      <c r="M90" s="4" t="s">
        <v>84</v>
      </c>
      <c r="N90" s="3" t="s">
        <v>21</v>
      </c>
      <c r="O90" s="4" t="s">
        <v>25</v>
      </c>
      <c r="P90" s="3" t="s">
        <v>25</v>
      </c>
      <c r="Q90" s="4" t="s">
        <v>84</v>
      </c>
      <c r="R90" s="3" t="s">
        <v>84</v>
      </c>
      <c r="S90" s="4" t="s">
        <v>84</v>
      </c>
      <c r="T90" s="3" t="s">
        <v>84</v>
      </c>
      <c r="U90" s="4" t="s">
        <v>24</v>
      </c>
      <c r="V90" s="3" t="s">
        <v>21</v>
      </c>
      <c r="W90" s="4" t="s">
        <v>84</v>
      </c>
      <c r="X90" s="3" t="s">
        <v>21</v>
      </c>
      <c r="Y90" s="4" t="s">
        <v>25</v>
      </c>
      <c r="Z90" s="3" t="s">
        <v>21</v>
      </c>
      <c r="AA90" t="s">
        <v>87</v>
      </c>
      <c r="AB90" s="68" t="s">
        <v>87</v>
      </c>
      <c r="AC90" t="s">
        <v>87</v>
      </c>
      <c r="AD90" s="68" t="s">
        <v>84</v>
      </c>
      <c r="AE90" t="s">
        <v>86</v>
      </c>
      <c r="AG90" t="s">
        <v>86</v>
      </c>
      <c r="AH90" s="68" t="s">
        <v>84</v>
      </c>
      <c r="AI90" t="s">
        <v>87</v>
      </c>
      <c r="AJ90" s="68" t="s">
        <v>84</v>
      </c>
    </row>
    <row r="91" spans="1:36" x14ac:dyDescent="0.25">
      <c r="A91" s="2" t="s">
        <v>16</v>
      </c>
      <c r="B91" s="1" t="str">
        <f>VLOOKUP(C91,Backend!$G$2:$H$10,2,FALSE)</f>
        <v>High/Medium</v>
      </c>
      <c r="C91" s="75">
        <f t="shared" si="8"/>
        <v>7</v>
      </c>
      <c r="D91" s="72">
        <f>((E91*Backend!$I$2)+(F91*Backend!$I$4)+(G91*Backend!$I$6)+(H91*Backend!$I$8)+(I91*Backend!$I$10))/27</f>
        <v>6.5185185185185182</v>
      </c>
      <c r="E91" s="21">
        <f>COUNTIF($J91:$AJ91,Backend!$H$2)</f>
        <v>1</v>
      </c>
      <c r="F91" s="21">
        <f>COUNTIF($J91:$AJ91,Backend!$H$4)</f>
        <v>13</v>
      </c>
      <c r="G91" s="21">
        <f>COUNTIF($J91:$AJ91,Backend!$H$6)</f>
        <v>8</v>
      </c>
      <c r="H91" s="21">
        <f>COUNTIF($J91:$AJ91,Backend!$H$8)</f>
        <v>3</v>
      </c>
      <c r="I91" s="21">
        <f>COUNTIF($J91:$AJ91,Backend!$H$10)</f>
        <v>1</v>
      </c>
      <c r="J91" s="3" t="s">
        <v>84</v>
      </c>
      <c r="K91" s="4" t="s">
        <v>84</v>
      </c>
      <c r="L91" s="3" t="s">
        <v>21</v>
      </c>
      <c r="M91" s="4" t="s">
        <v>84</v>
      </c>
      <c r="N91" s="3" t="s">
        <v>21</v>
      </c>
      <c r="O91" s="4" t="s">
        <v>25</v>
      </c>
      <c r="P91" s="3" t="s">
        <v>25</v>
      </c>
      <c r="Q91" s="4" t="s">
        <v>84</v>
      </c>
      <c r="R91" s="3" t="s">
        <v>84</v>
      </c>
      <c r="S91" s="4" t="s">
        <v>84</v>
      </c>
      <c r="T91" s="3" t="s">
        <v>84</v>
      </c>
      <c r="U91" s="4" t="s">
        <v>24</v>
      </c>
      <c r="V91" s="3" t="s">
        <v>26</v>
      </c>
      <c r="W91" s="4" t="s">
        <v>84</v>
      </c>
      <c r="X91" s="3" t="s">
        <v>21</v>
      </c>
      <c r="Y91" s="4" t="s">
        <v>84</v>
      </c>
      <c r="Z91" s="3" t="s">
        <v>21</v>
      </c>
      <c r="AA91" t="s">
        <v>87</v>
      </c>
      <c r="AB91" s="68" t="s">
        <v>84</v>
      </c>
      <c r="AC91" t="s">
        <v>87</v>
      </c>
      <c r="AD91" s="68" t="s">
        <v>84</v>
      </c>
      <c r="AE91" t="s">
        <v>87</v>
      </c>
      <c r="AG91" t="s">
        <v>86</v>
      </c>
      <c r="AH91" s="68" t="s">
        <v>84</v>
      </c>
      <c r="AI91" t="s">
        <v>87</v>
      </c>
      <c r="AJ91" s="68" t="s">
        <v>84</v>
      </c>
    </row>
    <row r="92" spans="1:36" s="10" customFormat="1" x14ac:dyDescent="0.25">
      <c r="A92" s="11" t="s">
        <v>36</v>
      </c>
      <c r="B92" s="7"/>
      <c r="C92" s="75"/>
      <c r="D92" s="19"/>
      <c r="E92" s="21">
        <f>COUNTIF($J92:$AJ92,Backend!$H$2)</f>
        <v>0</v>
      </c>
      <c r="F92" s="21">
        <f>COUNTIF($J92:$AJ92,Backend!$H$4)</f>
        <v>0</v>
      </c>
      <c r="G92" s="21">
        <f>COUNTIF($J92:$AJ92,Backend!$H$6)</f>
        <v>0</v>
      </c>
      <c r="H92" s="21">
        <f>COUNTIF($J92:$AJ92,Backend!$H$8)</f>
        <v>0</v>
      </c>
      <c r="I92" s="21">
        <f>COUNTIF($J92:$AJ92,Backend!$H$10)</f>
        <v>0</v>
      </c>
      <c r="J92" s="8"/>
      <c r="K92" s="9"/>
      <c r="L92" s="8"/>
      <c r="M92" s="9"/>
      <c r="N92" s="8"/>
      <c r="O92" s="9"/>
      <c r="P92" s="8"/>
      <c r="Q92" s="9"/>
      <c r="R92" s="8"/>
      <c r="S92" s="9"/>
      <c r="T92" s="8"/>
      <c r="U92" s="9"/>
      <c r="V92" s="8"/>
      <c r="W92" s="9"/>
      <c r="X92" s="8"/>
      <c r="Y92" s="9"/>
      <c r="Z92" s="8"/>
    </row>
    <row r="93" spans="1:36" x14ac:dyDescent="0.25">
      <c r="A93" s="2" t="s">
        <v>69</v>
      </c>
      <c r="B93" s="1" t="str">
        <f>VLOOKUP(C93,Backend!$G$2:$H$10,2,FALSE)</f>
        <v>High/Medium</v>
      </c>
      <c r="C93" s="75">
        <f t="shared" ref="C93:C109" si="9">ROUND(D93,0)</f>
        <v>9</v>
      </c>
      <c r="D93" s="72">
        <f>((E93*Backend!$I$2)+(F93*Backend!$I$4)+(G93*Backend!$I$6)+(H93*Backend!$I$8)+(I93*Backend!$I$10))/27</f>
        <v>8.9629629629629637</v>
      </c>
      <c r="E93" s="21">
        <f>COUNTIF($J93:$AJ93,Backend!$H$2)</f>
        <v>23</v>
      </c>
      <c r="F93" s="21">
        <f>COUNTIF($J93:$AJ93,Backend!$H$4)</f>
        <v>0</v>
      </c>
      <c r="G93" s="21">
        <f>COUNTIF($J93:$AJ93,Backend!$H$6)</f>
        <v>2</v>
      </c>
      <c r="H93" s="21">
        <f>COUNTIF($J93:$AJ93,Backend!$H$8)</f>
        <v>0</v>
      </c>
      <c r="I93" s="21">
        <f>COUNTIF($J93:$AJ93,Backend!$H$10)</f>
        <v>0</v>
      </c>
      <c r="J93" s="3" t="s">
        <v>24</v>
      </c>
      <c r="K93" s="4" t="s">
        <v>24</v>
      </c>
      <c r="L93" s="3" t="s">
        <v>24</v>
      </c>
      <c r="M93" s="4" t="s">
        <v>24</v>
      </c>
      <c r="N93" s="3" t="s">
        <v>24</v>
      </c>
      <c r="O93" s="4" t="s">
        <v>24</v>
      </c>
      <c r="P93" s="3" t="s">
        <v>24</v>
      </c>
      <c r="Q93" s="4" t="s">
        <v>24</v>
      </c>
      <c r="R93" s="3" t="s">
        <v>24</v>
      </c>
      <c r="S93" s="4" t="s">
        <v>24</v>
      </c>
      <c r="T93" s="3" t="s">
        <v>24</v>
      </c>
      <c r="U93" s="4" t="s">
        <v>24</v>
      </c>
      <c r="V93" s="3"/>
      <c r="W93" s="4" t="s">
        <v>24</v>
      </c>
      <c r="X93" s="3" t="s">
        <v>24</v>
      </c>
      <c r="Y93" s="4" t="s">
        <v>24</v>
      </c>
      <c r="Z93" s="3" t="s">
        <v>24</v>
      </c>
      <c r="AA93" t="s">
        <v>88</v>
      </c>
      <c r="AB93" s="68" t="s">
        <v>88</v>
      </c>
      <c r="AC93" t="s">
        <v>88</v>
      </c>
      <c r="AD93" s="68" t="s">
        <v>88</v>
      </c>
      <c r="AE93" t="s">
        <v>88</v>
      </c>
      <c r="AG93" t="s">
        <v>87</v>
      </c>
      <c r="AH93" s="68" t="s">
        <v>88</v>
      </c>
      <c r="AI93" t="s">
        <v>88</v>
      </c>
      <c r="AJ93" s="68" t="s">
        <v>87</v>
      </c>
    </row>
    <row r="94" spans="1:36" x14ac:dyDescent="0.25">
      <c r="A94" s="2" t="s">
        <v>1</v>
      </c>
      <c r="B94" s="1" t="str">
        <f>VLOOKUP(C94,Backend!$G$2:$H$10,2,FALSE)</f>
        <v>High/Medium</v>
      </c>
      <c r="C94" s="75">
        <f t="shared" si="9"/>
        <v>9</v>
      </c>
      <c r="D94" s="72">
        <f>((E94*Backend!$I$2)+(F94*Backend!$I$4)+(G94*Backend!$I$6)+(H94*Backend!$I$8)+(I94*Backend!$I$10))/27</f>
        <v>8.8148148148148149</v>
      </c>
      <c r="E94" s="21">
        <f>COUNTIF($J94:$AJ94,Backend!$H$2)</f>
        <v>20</v>
      </c>
      <c r="F94" s="21">
        <f>COUNTIF($J94:$AJ94,Backend!$H$4)</f>
        <v>2</v>
      </c>
      <c r="G94" s="21">
        <f>COUNTIF($J94:$AJ94,Backend!$H$6)</f>
        <v>3</v>
      </c>
      <c r="H94" s="21">
        <f>COUNTIF($J94:$AJ94,Backend!$H$8)</f>
        <v>1</v>
      </c>
      <c r="I94" s="21">
        <f>COUNTIF($J94:$AJ94,Backend!$H$10)</f>
        <v>0</v>
      </c>
      <c r="J94" s="3" t="s">
        <v>21</v>
      </c>
      <c r="K94" s="4" t="s">
        <v>24</v>
      </c>
      <c r="L94" s="3" t="s">
        <v>24</v>
      </c>
      <c r="M94" s="4" t="s">
        <v>84</v>
      </c>
      <c r="N94" s="3" t="s">
        <v>24</v>
      </c>
      <c r="O94" s="4" t="s">
        <v>24</v>
      </c>
      <c r="P94" s="3" t="s">
        <v>24</v>
      </c>
      <c r="Q94" s="4" t="s">
        <v>24</v>
      </c>
      <c r="R94" s="3" t="s">
        <v>24</v>
      </c>
      <c r="S94" s="4" t="s">
        <v>24</v>
      </c>
      <c r="T94" s="3" t="s">
        <v>24</v>
      </c>
      <c r="U94" s="4" t="s">
        <v>24</v>
      </c>
      <c r="V94" s="3" t="s">
        <v>24</v>
      </c>
      <c r="W94" s="4" t="s">
        <v>24</v>
      </c>
      <c r="X94" s="3" t="s">
        <v>24</v>
      </c>
      <c r="Y94" s="4" t="s">
        <v>24</v>
      </c>
      <c r="Z94" s="3" t="s">
        <v>24</v>
      </c>
      <c r="AA94" t="s">
        <v>84</v>
      </c>
      <c r="AB94" s="68" t="s">
        <v>88</v>
      </c>
      <c r="AC94" t="s">
        <v>88</v>
      </c>
      <c r="AD94" s="68" t="s">
        <v>88</v>
      </c>
      <c r="AE94" t="s">
        <v>86</v>
      </c>
      <c r="AG94" t="s">
        <v>87</v>
      </c>
      <c r="AH94" s="68" t="s">
        <v>88</v>
      </c>
      <c r="AI94" t="s">
        <v>88</v>
      </c>
      <c r="AJ94" s="68" t="s">
        <v>87</v>
      </c>
    </row>
    <row r="95" spans="1:36" x14ac:dyDescent="0.25">
      <c r="A95" s="2" t="s">
        <v>2</v>
      </c>
      <c r="B95" s="1" t="str">
        <f>VLOOKUP(C95,Backend!$G$2:$H$10,2,FALSE)</f>
        <v>High/Medium</v>
      </c>
      <c r="C95" s="75">
        <f t="shared" si="9"/>
        <v>9</v>
      </c>
      <c r="D95" s="72">
        <f>((E95*Backend!$I$2)+(F95*Backend!$I$4)+(G95*Backend!$I$6)+(H95*Backend!$I$8)+(I95*Backend!$I$10))/27</f>
        <v>8.8148148148148149</v>
      </c>
      <c r="E95" s="21">
        <f>COUNTIF($J95:$AJ95,Backend!$H$2)</f>
        <v>21</v>
      </c>
      <c r="F95" s="21">
        <f>COUNTIF($J95:$AJ95,Backend!$H$4)</f>
        <v>2</v>
      </c>
      <c r="G95" s="21">
        <f>COUNTIF($J95:$AJ95,Backend!$H$6)</f>
        <v>2</v>
      </c>
      <c r="H95" s="21">
        <f>COUNTIF($J95:$AJ95,Backend!$H$8)</f>
        <v>0</v>
      </c>
      <c r="I95" s="21">
        <f>COUNTIF($J95:$AJ95,Backend!$H$10)</f>
        <v>0</v>
      </c>
      <c r="J95" s="3" t="s">
        <v>84</v>
      </c>
      <c r="K95" s="4" t="s">
        <v>24</v>
      </c>
      <c r="L95" s="3" t="s">
        <v>24</v>
      </c>
      <c r="M95" s="4" t="s">
        <v>24</v>
      </c>
      <c r="N95" s="3" t="s">
        <v>24</v>
      </c>
      <c r="O95" s="4" t="s">
        <v>24</v>
      </c>
      <c r="P95" s="3" t="s">
        <v>24</v>
      </c>
      <c r="Q95" s="4" t="s">
        <v>24</v>
      </c>
      <c r="R95" s="3" t="s">
        <v>24</v>
      </c>
      <c r="S95" s="4" t="s">
        <v>24</v>
      </c>
      <c r="T95" s="3" t="s">
        <v>24</v>
      </c>
      <c r="U95" s="4" t="s">
        <v>24</v>
      </c>
      <c r="V95" s="3" t="s">
        <v>24</v>
      </c>
      <c r="W95" s="4" t="s">
        <v>24</v>
      </c>
      <c r="X95" s="3" t="s">
        <v>24</v>
      </c>
      <c r="Y95" s="4" t="s">
        <v>24</v>
      </c>
      <c r="Z95" s="3" t="s">
        <v>24</v>
      </c>
      <c r="AA95" t="s">
        <v>84</v>
      </c>
      <c r="AB95" s="68" t="s">
        <v>88</v>
      </c>
      <c r="AC95" t="s">
        <v>88</v>
      </c>
      <c r="AD95" s="68" t="s">
        <v>88</v>
      </c>
      <c r="AE95" t="s">
        <v>87</v>
      </c>
      <c r="AG95" t="s">
        <v>91</v>
      </c>
      <c r="AH95" s="68" t="s">
        <v>88</v>
      </c>
      <c r="AI95" t="s">
        <v>88</v>
      </c>
      <c r="AJ95" s="68" t="s">
        <v>87</v>
      </c>
    </row>
    <row r="96" spans="1:36" x14ac:dyDescent="0.25">
      <c r="A96" s="2" t="s">
        <v>3</v>
      </c>
      <c r="B96" s="1" t="str">
        <f>VLOOKUP(C96,Backend!$G$2:$H$10,2,FALSE)</f>
        <v>Medium</v>
      </c>
      <c r="C96" s="75">
        <f t="shared" si="9"/>
        <v>6</v>
      </c>
      <c r="D96" s="72">
        <f>((E96*Backend!$I$2)+(F96*Backend!$I$4)+(G96*Backend!$I$6)+(H96*Backend!$I$8)+(I96*Backend!$I$10))/27</f>
        <v>6.0740740740740744</v>
      </c>
      <c r="E96" s="21">
        <f>COUNTIF($J96:$AJ96,Backend!$H$2)</f>
        <v>6</v>
      </c>
      <c r="F96" s="21">
        <f>COUNTIF($J96:$AJ96,Backend!$H$4)</f>
        <v>5</v>
      </c>
      <c r="G96" s="21">
        <f>COUNTIF($J96:$AJ96,Backend!$H$6)</f>
        <v>8</v>
      </c>
      <c r="H96" s="21">
        <f>COUNTIF($J96:$AJ96,Backend!$H$8)</f>
        <v>2</v>
      </c>
      <c r="I96" s="21">
        <f>COUNTIF($J96:$AJ96,Backend!$H$10)</f>
        <v>4</v>
      </c>
      <c r="J96" s="3" t="s">
        <v>21</v>
      </c>
      <c r="K96" s="4" t="s">
        <v>26</v>
      </c>
      <c r="L96" s="3" t="s">
        <v>24</v>
      </c>
      <c r="M96" s="4" t="s">
        <v>25</v>
      </c>
      <c r="N96" s="3"/>
      <c r="O96" s="4" t="s">
        <v>24</v>
      </c>
      <c r="P96" s="3" t="s">
        <v>84</v>
      </c>
      <c r="Q96" s="4" t="s">
        <v>21</v>
      </c>
      <c r="R96" s="3" t="s">
        <v>24</v>
      </c>
      <c r="S96" s="4" t="s">
        <v>24</v>
      </c>
      <c r="T96" s="3" t="s">
        <v>21</v>
      </c>
      <c r="U96" s="4" t="s">
        <v>26</v>
      </c>
      <c r="V96" s="3" t="s">
        <v>21</v>
      </c>
      <c r="W96" s="4" t="s">
        <v>21</v>
      </c>
      <c r="X96" s="3" t="s">
        <v>26</v>
      </c>
      <c r="Y96" s="4" t="s">
        <v>24</v>
      </c>
      <c r="Z96" s="3" t="s">
        <v>24</v>
      </c>
      <c r="AA96" t="s">
        <v>84</v>
      </c>
      <c r="AB96" s="68" t="s">
        <v>84</v>
      </c>
      <c r="AC96" t="s">
        <v>85</v>
      </c>
      <c r="AD96" s="68" t="s">
        <v>84</v>
      </c>
      <c r="AE96" t="s">
        <v>87</v>
      </c>
      <c r="AG96" t="s">
        <v>87</v>
      </c>
      <c r="AH96" s="68" t="s">
        <v>86</v>
      </c>
      <c r="AI96" t="s">
        <v>87</v>
      </c>
      <c r="AJ96" s="68" t="s">
        <v>84</v>
      </c>
    </row>
    <row r="97" spans="1:36" x14ac:dyDescent="0.25">
      <c r="A97" s="2" t="s">
        <v>82</v>
      </c>
      <c r="B97" s="1" t="str">
        <f>VLOOKUP(C97,Backend!$G$2:$H$10,2,FALSE)</f>
        <v>High/Medium</v>
      </c>
      <c r="C97" s="75">
        <f t="shared" si="9"/>
        <v>8</v>
      </c>
      <c r="D97" s="72">
        <f>((E97*Backend!$I$2)+(F97*Backend!$I$4)+(G97*Backend!$I$6)+(H97*Backend!$I$8)+(I97*Backend!$I$10))/27</f>
        <v>7.7777777777777777</v>
      </c>
      <c r="E97" s="21">
        <f>COUNTIF($J97:$AJ97,Backend!$H$2)</f>
        <v>10</v>
      </c>
      <c r="F97" s="21">
        <f>COUNTIF($J97:$AJ97,Backend!$H$4)</f>
        <v>8</v>
      </c>
      <c r="G97" s="21">
        <f>COUNTIF($J97:$AJ97,Backend!$H$6)</f>
        <v>7</v>
      </c>
      <c r="H97" s="21">
        <f>COUNTIF($J97:$AJ97,Backend!$H$8)</f>
        <v>1</v>
      </c>
      <c r="I97" s="21">
        <f>COUNTIF($J97:$AJ97,Backend!$H$10)</f>
        <v>0</v>
      </c>
      <c r="J97" s="3" t="s">
        <v>21</v>
      </c>
      <c r="K97" s="4" t="s">
        <v>21</v>
      </c>
      <c r="L97" s="3" t="s">
        <v>24</v>
      </c>
      <c r="M97" s="4" t="s">
        <v>84</v>
      </c>
      <c r="N97" s="3" t="s">
        <v>24</v>
      </c>
      <c r="O97" s="4" t="s">
        <v>24</v>
      </c>
      <c r="P97" s="3" t="s">
        <v>24</v>
      </c>
      <c r="Q97" s="4" t="s">
        <v>21</v>
      </c>
      <c r="R97" s="3" t="s">
        <v>24</v>
      </c>
      <c r="S97" s="4" t="s">
        <v>24</v>
      </c>
      <c r="T97" s="3" t="s">
        <v>84</v>
      </c>
      <c r="U97" s="4" t="s">
        <v>21</v>
      </c>
      <c r="V97" s="3" t="s">
        <v>84</v>
      </c>
      <c r="W97" s="4" t="s">
        <v>84</v>
      </c>
      <c r="X97" s="3" t="s">
        <v>25</v>
      </c>
      <c r="Y97" s="4" t="s">
        <v>84</v>
      </c>
      <c r="Z97" s="3" t="s">
        <v>24</v>
      </c>
      <c r="AA97" t="s">
        <v>84</v>
      </c>
      <c r="AB97" s="68" t="s">
        <v>84</v>
      </c>
      <c r="AC97" t="s">
        <v>87</v>
      </c>
      <c r="AD97" s="68" t="s">
        <v>88</v>
      </c>
      <c r="AE97" t="s">
        <v>84</v>
      </c>
      <c r="AG97" t="s">
        <v>87</v>
      </c>
      <c r="AH97" s="68" t="s">
        <v>88</v>
      </c>
      <c r="AI97" t="s">
        <v>88</v>
      </c>
      <c r="AJ97" s="68" t="s">
        <v>87</v>
      </c>
    </row>
    <row r="98" spans="1:36" x14ac:dyDescent="0.25">
      <c r="A98" s="2" t="s">
        <v>5</v>
      </c>
      <c r="B98" s="1" t="str">
        <f>VLOOKUP(C98,Backend!$G$2:$H$10,2,FALSE)</f>
        <v>High/Medium</v>
      </c>
      <c r="C98" s="75">
        <f t="shared" si="9"/>
        <v>8</v>
      </c>
      <c r="D98" s="72">
        <f>((E98*Backend!$I$2)+(F98*Backend!$I$4)+(G98*Backend!$I$6)+(H98*Backend!$I$8)+(I98*Backend!$I$10))/27</f>
        <v>8.2222222222222214</v>
      </c>
      <c r="E98" s="21">
        <f>COUNTIF($J98:$AJ98,Backend!$H$2)</f>
        <v>14</v>
      </c>
      <c r="F98" s="21">
        <f>COUNTIF($J98:$AJ98,Backend!$H$4)</f>
        <v>5</v>
      </c>
      <c r="G98" s="21">
        <f>COUNTIF($J98:$AJ98,Backend!$H$6)</f>
        <v>7</v>
      </c>
      <c r="H98" s="21">
        <f>COUNTIF($J98:$AJ98,Backend!$H$8)</f>
        <v>0</v>
      </c>
      <c r="I98" s="21">
        <f>COUNTIF($J98:$AJ98,Backend!$H$10)</f>
        <v>0</v>
      </c>
      <c r="J98" s="3" t="s">
        <v>84</v>
      </c>
      <c r="K98" s="4" t="s">
        <v>21</v>
      </c>
      <c r="L98" s="3" t="s">
        <v>21</v>
      </c>
      <c r="M98" s="4" t="s">
        <v>21</v>
      </c>
      <c r="N98" s="3" t="s">
        <v>24</v>
      </c>
      <c r="O98" s="4" t="s">
        <v>24</v>
      </c>
      <c r="P98" s="3" t="s">
        <v>24</v>
      </c>
      <c r="Q98" s="4" t="s">
        <v>24</v>
      </c>
      <c r="R98" s="3" t="s">
        <v>24</v>
      </c>
      <c r="S98" s="4" t="s">
        <v>24</v>
      </c>
      <c r="T98" s="3" t="s">
        <v>84</v>
      </c>
      <c r="U98" s="4" t="s">
        <v>21</v>
      </c>
      <c r="V98" s="3" t="s">
        <v>24</v>
      </c>
      <c r="W98" s="4" t="s">
        <v>24</v>
      </c>
      <c r="X98" s="3" t="s">
        <v>24</v>
      </c>
      <c r="Y98" s="4" t="s">
        <v>84</v>
      </c>
      <c r="Z98" s="3" t="s">
        <v>24</v>
      </c>
      <c r="AA98" t="s">
        <v>84</v>
      </c>
      <c r="AB98" s="68" t="s">
        <v>87</v>
      </c>
      <c r="AC98" t="s">
        <v>88</v>
      </c>
      <c r="AD98" s="68" t="s">
        <v>88</v>
      </c>
      <c r="AE98" t="s">
        <v>87</v>
      </c>
      <c r="AG98" t="s">
        <v>87</v>
      </c>
      <c r="AH98" s="68" t="s">
        <v>88</v>
      </c>
      <c r="AI98" t="s">
        <v>88</v>
      </c>
      <c r="AJ98" s="68" t="s">
        <v>84</v>
      </c>
    </row>
    <row r="99" spans="1:36" x14ac:dyDescent="0.25">
      <c r="A99" s="2" t="s">
        <v>6</v>
      </c>
      <c r="B99" s="1" t="str">
        <f>VLOOKUP(C99,Backend!$G$2:$H$10,2,FALSE)</f>
        <v>Medium/Low</v>
      </c>
      <c r="C99" s="75">
        <f t="shared" si="9"/>
        <v>5</v>
      </c>
      <c r="D99" s="72">
        <f>((E99*Backend!$I$2)+(F99*Backend!$I$4)+(G99*Backend!$I$6)+(H99*Backend!$I$8)+(I99*Backend!$I$10))/27</f>
        <v>5.1111111111111107</v>
      </c>
      <c r="E99" s="21">
        <f>COUNTIF($J99:$AJ99,Backend!$H$2)</f>
        <v>1</v>
      </c>
      <c r="F99" s="21">
        <f>COUNTIF($J99:$AJ99,Backend!$H$4)</f>
        <v>5</v>
      </c>
      <c r="G99" s="21">
        <f>COUNTIF($J99:$AJ99,Backend!$H$6)</f>
        <v>10</v>
      </c>
      <c r="H99" s="21">
        <f>COUNTIF($J99:$AJ99,Backend!$H$8)</f>
        <v>5</v>
      </c>
      <c r="I99" s="21">
        <f>COUNTIF($J99:$AJ99,Backend!$H$10)</f>
        <v>4</v>
      </c>
      <c r="J99" s="3" t="s">
        <v>21</v>
      </c>
      <c r="K99" s="4" t="s">
        <v>25</v>
      </c>
      <c r="L99" s="3" t="s">
        <v>21</v>
      </c>
      <c r="M99" s="4" t="s">
        <v>26</v>
      </c>
      <c r="N99" s="3"/>
      <c r="O99" s="4" t="s">
        <v>25</v>
      </c>
      <c r="P99" s="3" t="s">
        <v>21</v>
      </c>
      <c r="Q99" s="4" t="s">
        <v>21</v>
      </c>
      <c r="R99" s="3" t="s">
        <v>84</v>
      </c>
      <c r="S99" s="4" t="s">
        <v>24</v>
      </c>
      <c r="T99" s="3" t="s">
        <v>84</v>
      </c>
      <c r="U99" s="4" t="s">
        <v>26</v>
      </c>
      <c r="V99" s="3" t="s">
        <v>26</v>
      </c>
      <c r="W99" s="4" t="s">
        <v>84</v>
      </c>
      <c r="X99" s="3" t="s">
        <v>21</v>
      </c>
      <c r="Y99" s="4" t="s">
        <v>21</v>
      </c>
      <c r="Z99" s="3" t="s">
        <v>21</v>
      </c>
      <c r="AA99" t="s">
        <v>84</v>
      </c>
      <c r="AB99" s="68" t="s">
        <v>87</v>
      </c>
      <c r="AC99" t="s">
        <v>86</v>
      </c>
      <c r="AD99" s="68" t="s">
        <v>86</v>
      </c>
      <c r="AE99" t="s">
        <v>87</v>
      </c>
      <c r="AG99" t="s">
        <v>87</v>
      </c>
      <c r="AH99" s="68" t="s">
        <v>86</v>
      </c>
      <c r="AI99" t="s">
        <v>85</v>
      </c>
      <c r="AJ99" s="68" t="s">
        <v>84</v>
      </c>
    </row>
    <row r="100" spans="1:36" x14ac:dyDescent="0.25">
      <c r="A100" s="2" t="s">
        <v>7</v>
      </c>
      <c r="B100" s="1" t="str">
        <f>VLOOKUP(C100,Backend!$G$2:$H$10,2,FALSE)</f>
        <v>High/Medium</v>
      </c>
      <c r="C100" s="75">
        <f t="shared" si="9"/>
        <v>9</v>
      </c>
      <c r="D100" s="72">
        <f>((E100*Backend!$I$2)+(F100*Backend!$I$4)+(G100*Backend!$I$6)+(H100*Backend!$I$8)+(I100*Backend!$I$10))/27</f>
        <v>8.9629629629629637</v>
      </c>
      <c r="E100" s="21">
        <f>COUNTIF($J100:$AJ100,Backend!$H$2)</f>
        <v>20</v>
      </c>
      <c r="F100" s="21">
        <f>COUNTIF($J100:$AJ100,Backend!$H$4)</f>
        <v>3</v>
      </c>
      <c r="G100" s="21">
        <f>COUNTIF($J100:$AJ100,Backend!$H$6)</f>
        <v>3</v>
      </c>
      <c r="H100" s="21">
        <f>COUNTIF($J100:$AJ100,Backend!$H$8)</f>
        <v>0</v>
      </c>
      <c r="I100" s="21">
        <f>COUNTIF($J100:$AJ100,Backend!$H$10)</f>
        <v>0</v>
      </c>
      <c r="J100" s="3" t="s">
        <v>21</v>
      </c>
      <c r="K100" s="4" t="s">
        <v>84</v>
      </c>
      <c r="L100" s="3" t="s">
        <v>21</v>
      </c>
      <c r="M100" s="4" t="s">
        <v>24</v>
      </c>
      <c r="N100" s="3" t="s">
        <v>24</v>
      </c>
      <c r="O100" s="4" t="s">
        <v>24</v>
      </c>
      <c r="P100" s="3" t="s">
        <v>24</v>
      </c>
      <c r="Q100" s="4" t="s">
        <v>24</v>
      </c>
      <c r="R100" s="3" t="s">
        <v>24</v>
      </c>
      <c r="S100" s="4" t="s">
        <v>24</v>
      </c>
      <c r="T100" s="3" t="s">
        <v>24</v>
      </c>
      <c r="U100" s="4" t="s">
        <v>24</v>
      </c>
      <c r="V100" s="3" t="s">
        <v>24</v>
      </c>
      <c r="W100" s="4" t="s">
        <v>24</v>
      </c>
      <c r="X100" s="3" t="s">
        <v>24</v>
      </c>
      <c r="Y100" s="4" t="s">
        <v>24</v>
      </c>
      <c r="Z100" s="3" t="s">
        <v>24</v>
      </c>
      <c r="AA100" t="s">
        <v>84</v>
      </c>
      <c r="AB100" s="68" t="s">
        <v>88</v>
      </c>
      <c r="AC100" t="s">
        <v>88</v>
      </c>
      <c r="AD100" s="68" t="s">
        <v>88</v>
      </c>
      <c r="AE100" t="s">
        <v>88</v>
      </c>
      <c r="AG100" t="s">
        <v>87</v>
      </c>
      <c r="AH100" s="68" t="s">
        <v>88</v>
      </c>
      <c r="AI100" t="s">
        <v>88</v>
      </c>
      <c r="AJ100" s="68" t="s">
        <v>84</v>
      </c>
    </row>
    <row r="101" spans="1:36" x14ac:dyDescent="0.25">
      <c r="A101" s="2" t="s">
        <v>8</v>
      </c>
      <c r="B101" s="1" t="str">
        <f>VLOOKUP(C101,Backend!$G$2:$H$10,2,FALSE)</f>
        <v>High/Medium</v>
      </c>
      <c r="C101" s="75">
        <f t="shared" si="9"/>
        <v>8</v>
      </c>
      <c r="D101" s="72">
        <f>((E101*Backend!$I$2)+(F101*Backend!$I$4)+(G101*Backend!$I$6)+(H101*Backend!$I$8)+(I101*Backend!$I$10))/27</f>
        <v>8.2962962962962958</v>
      </c>
      <c r="E101" s="21">
        <f>COUNTIF($J101:$AJ101,Backend!$H$2)</f>
        <v>13</v>
      </c>
      <c r="F101" s="21">
        <f>COUNTIF($J101:$AJ101,Backend!$H$4)</f>
        <v>8</v>
      </c>
      <c r="G101" s="21">
        <f>COUNTIF($J101:$AJ101,Backend!$H$6)</f>
        <v>5</v>
      </c>
      <c r="H101" s="21">
        <f>COUNTIF($J101:$AJ101,Backend!$H$8)</f>
        <v>0</v>
      </c>
      <c r="I101" s="21">
        <f>COUNTIF($J101:$AJ101,Backend!$H$10)</f>
        <v>0</v>
      </c>
      <c r="J101" s="3" t="s">
        <v>21</v>
      </c>
      <c r="K101" s="4" t="s">
        <v>21</v>
      </c>
      <c r="L101" s="3" t="s">
        <v>24</v>
      </c>
      <c r="M101" s="4" t="s">
        <v>84</v>
      </c>
      <c r="N101" s="3" t="s">
        <v>84</v>
      </c>
      <c r="O101" s="4" t="s">
        <v>24</v>
      </c>
      <c r="P101" s="3" t="s">
        <v>84</v>
      </c>
      <c r="Q101" s="4" t="s">
        <v>24</v>
      </c>
      <c r="R101" s="3" t="s">
        <v>24</v>
      </c>
      <c r="S101" s="4" t="s">
        <v>24</v>
      </c>
      <c r="T101" s="3" t="s">
        <v>21</v>
      </c>
      <c r="U101" s="4" t="s">
        <v>24</v>
      </c>
      <c r="V101" s="3" t="s">
        <v>24</v>
      </c>
      <c r="W101" s="4" t="s">
        <v>84</v>
      </c>
      <c r="X101" s="3" t="s">
        <v>24</v>
      </c>
      <c r="Y101" s="4" t="s">
        <v>24</v>
      </c>
      <c r="Z101" s="3" t="s">
        <v>24</v>
      </c>
      <c r="AA101" t="s">
        <v>84</v>
      </c>
      <c r="AB101" s="68" t="s">
        <v>84</v>
      </c>
      <c r="AC101" t="s">
        <v>84</v>
      </c>
      <c r="AD101" s="68" t="s">
        <v>88</v>
      </c>
      <c r="AE101" t="s">
        <v>88</v>
      </c>
      <c r="AG101" t="s">
        <v>87</v>
      </c>
      <c r="AH101" s="68" t="s">
        <v>84</v>
      </c>
      <c r="AI101" t="s">
        <v>88</v>
      </c>
      <c r="AJ101" s="68" t="s">
        <v>87</v>
      </c>
    </row>
    <row r="102" spans="1:36" x14ac:dyDescent="0.25">
      <c r="A102" s="2" t="s">
        <v>9</v>
      </c>
      <c r="B102" s="1" t="str">
        <f>VLOOKUP(C102,Backend!$G$2:$H$10,2,FALSE)</f>
        <v>Medium</v>
      </c>
      <c r="C102" s="75">
        <f t="shared" si="9"/>
        <v>6</v>
      </c>
      <c r="D102" s="72">
        <f>((E102*Backend!$I$2)+(F102*Backend!$I$4)+(G102*Backend!$I$6)+(H102*Backend!$I$8)+(I102*Backend!$I$10))/27</f>
        <v>6.0740740740740744</v>
      </c>
      <c r="E102" s="21">
        <f>COUNTIF($J102:$AJ102,Backend!$H$2)</f>
        <v>1</v>
      </c>
      <c r="F102" s="21">
        <f>COUNTIF($J102:$AJ102,Backend!$H$4)</f>
        <v>7</v>
      </c>
      <c r="G102" s="21">
        <f>COUNTIF($J102:$AJ102,Backend!$H$6)</f>
        <v>13</v>
      </c>
      <c r="H102" s="21">
        <f>COUNTIF($J102:$AJ102,Backend!$H$8)</f>
        <v>5</v>
      </c>
      <c r="I102" s="21">
        <f>COUNTIF($J102:$AJ102,Backend!$H$10)</f>
        <v>0</v>
      </c>
      <c r="J102" s="3" t="s">
        <v>25</v>
      </c>
      <c r="K102" s="4" t="s">
        <v>21</v>
      </c>
      <c r="L102" s="3" t="s">
        <v>21</v>
      </c>
      <c r="M102" s="4" t="s">
        <v>21</v>
      </c>
      <c r="N102" s="3" t="s">
        <v>21</v>
      </c>
      <c r="O102" s="4" t="s">
        <v>21</v>
      </c>
      <c r="P102" s="3" t="s">
        <v>84</v>
      </c>
      <c r="Q102" s="4" t="s">
        <v>21</v>
      </c>
      <c r="R102" s="3" t="s">
        <v>21</v>
      </c>
      <c r="S102" s="4" t="s">
        <v>24</v>
      </c>
      <c r="T102" s="3" t="s">
        <v>25</v>
      </c>
      <c r="U102" s="4" t="s">
        <v>25</v>
      </c>
      <c r="V102" s="3" t="s">
        <v>84</v>
      </c>
      <c r="W102" s="4" t="s">
        <v>21</v>
      </c>
      <c r="X102" s="3" t="s">
        <v>21</v>
      </c>
      <c r="Y102" s="4" t="s">
        <v>84</v>
      </c>
      <c r="Z102" s="3" t="s">
        <v>84</v>
      </c>
      <c r="AA102" t="s">
        <v>87</v>
      </c>
      <c r="AB102" s="68" t="s">
        <v>87</v>
      </c>
      <c r="AC102" t="s">
        <v>86</v>
      </c>
      <c r="AD102" s="68" t="s">
        <v>84</v>
      </c>
      <c r="AE102" t="s">
        <v>84</v>
      </c>
      <c r="AG102" t="s">
        <v>87</v>
      </c>
      <c r="AH102" s="68" t="s">
        <v>86</v>
      </c>
      <c r="AI102" t="s">
        <v>87</v>
      </c>
      <c r="AJ102" s="68" t="s">
        <v>84</v>
      </c>
    </row>
    <row r="103" spans="1:36" x14ac:dyDescent="0.25">
      <c r="A103" s="2" t="s">
        <v>10</v>
      </c>
      <c r="B103" s="1" t="str">
        <f>VLOOKUP(C103,Backend!$G$2:$H$10,2,FALSE)</f>
        <v>Medium</v>
      </c>
      <c r="C103" s="75">
        <f t="shared" si="9"/>
        <v>6</v>
      </c>
      <c r="D103" s="72">
        <f>((E103*Backend!$I$2)+(F103*Backend!$I$4)+(G103*Backend!$I$6)+(H103*Backend!$I$8)+(I103*Backend!$I$10))/27</f>
        <v>5.9259259259259256</v>
      </c>
      <c r="E103" s="21">
        <f>COUNTIF($J103:$AJ103,Backend!$H$2)</f>
        <v>3</v>
      </c>
      <c r="F103" s="21">
        <f>COUNTIF($J103:$AJ103,Backend!$H$4)</f>
        <v>7</v>
      </c>
      <c r="G103" s="21">
        <f>COUNTIF($J103:$AJ103,Backend!$H$6)</f>
        <v>7</v>
      </c>
      <c r="H103" s="21">
        <f>COUNTIF($J103:$AJ103,Backend!$H$8)</f>
        <v>7</v>
      </c>
      <c r="I103" s="21">
        <f>COUNTIF($J103:$AJ103,Backend!$H$10)</f>
        <v>2</v>
      </c>
      <c r="J103" s="3" t="s">
        <v>25</v>
      </c>
      <c r="K103" s="4" t="s">
        <v>21</v>
      </c>
      <c r="L103" s="3" t="s">
        <v>25</v>
      </c>
      <c r="M103" s="4" t="s">
        <v>24</v>
      </c>
      <c r="N103" s="3" t="s">
        <v>84</v>
      </c>
      <c r="O103" s="4" t="s">
        <v>25</v>
      </c>
      <c r="P103" s="3" t="s">
        <v>84</v>
      </c>
      <c r="Q103" s="4" t="s">
        <v>21</v>
      </c>
      <c r="R103" s="3" t="s">
        <v>84</v>
      </c>
      <c r="S103" s="4" t="s">
        <v>24</v>
      </c>
      <c r="T103" s="3" t="s">
        <v>25</v>
      </c>
      <c r="U103" s="4" t="s">
        <v>26</v>
      </c>
      <c r="V103" s="3" t="s">
        <v>84</v>
      </c>
      <c r="W103" s="4" t="s">
        <v>21</v>
      </c>
      <c r="X103" s="3" t="s">
        <v>25</v>
      </c>
      <c r="Y103" s="4" t="s">
        <v>21</v>
      </c>
      <c r="Z103" s="3" t="s">
        <v>84</v>
      </c>
      <c r="AA103" t="s">
        <v>84</v>
      </c>
      <c r="AB103" s="68" t="s">
        <v>86</v>
      </c>
      <c r="AC103" t="s">
        <v>85</v>
      </c>
      <c r="AD103" s="68" t="s">
        <v>84</v>
      </c>
      <c r="AE103" t="s">
        <v>87</v>
      </c>
      <c r="AG103" t="s">
        <v>86</v>
      </c>
      <c r="AH103" s="68" t="s">
        <v>87</v>
      </c>
      <c r="AI103" t="s">
        <v>88</v>
      </c>
      <c r="AJ103" s="68" t="s">
        <v>87</v>
      </c>
    </row>
    <row r="104" spans="1:36" x14ac:dyDescent="0.25">
      <c r="A104" s="2" t="s">
        <v>11</v>
      </c>
      <c r="B104" s="1" t="str">
        <f>VLOOKUP(C104,Backend!$G$2:$H$10,2,FALSE)</f>
        <v>Medium</v>
      </c>
      <c r="C104" s="75">
        <f t="shared" si="9"/>
        <v>6</v>
      </c>
      <c r="D104" s="72">
        <f>((E104*Backend!$I$2)+(F104*Backend!$I$4)+(G104*Backend!$I$6)+(H104*Backend!$I$8)+(I104*Backend!$I$10))/27</f>
        <v>6.0740740740740744</v>
      </c>
      <c r="E104" s="21">
        <f>COUNTIF($J104:$AJ104,Backend!$H$2)</f>
        <v>2</v>
      </c>
      <c r="F104" s="21">
        <f>COUNTIF($J104:$AJ104,Backend!$H$4)</f>
        <v>6</v>
      </c>
      <c r="G104" s="21">
        <f>COUNTIF($J104:$AJ104,Backend!$H$6)</f>
        <v>12</v>
      </c>
      <c r="H104" s="21">
        <f>COUNTIF($J104:$AJ104,Backend!$H$8)</f>
        <v>6</v>
      </c>
      <c r="I104" s="21">
        <f>COUNTIF($J104:$AJ104,Backend!$H$10)</f>
        <v>0</v>
      </c>
      <c r="J104" s="3" t="s">
        <v>21</v>
      </c>
      <c r="K104" s="4" t="s">
        <v>21</v>
      </c>
      <c r="L104" s="3" t="s">
        <v>25</v>
      </c>
      <c r="M104" s="4" t="s">
        <v>84</v>
      </c>
      <c r="N104" s="3" t="s">
        <v>21</v>
      </c>
      <c r="O104" s="4" t="s">
        <v>25</v>
      </c>
      <c r="P104" s="3" t="s">
        <v>84</v>
      </c>
      <c r="Q104" s="4" t="s">
        <v>84</v>
      </c>
      <c r="R104" s="3" t="s">
        <v>21</v>
      </c>
      <c r="S104" s="4" t="s">
        <v>24</v>
      </c>
      <c r="T104" s="3" t="s">
        <v>25</v>
      </c>
      <c r="U104" s="4" t="s">
        <v>25</v>
      </c>
      <c r="V104" s="3" t="s">
        <v>21</v>
      </c>
      <c r="W104" s="4" t="s">
        <v>21</v>
      </c>
      <c r="X104" s="3" t="s">
        <v>21</v>
      </c>
      <c r="Y104" s="4" t="s">
        <v>84</v>
      </c>
      <c r="Z104" s="3" t="s">
        <v>84</v>
      </c>
      <c r="AA104" t="s">
        <v>87</v>
      </c>
      <c r="AB104" s="68" t="s">
        <v>88</v>
      </c>
      <c r="AC104" t="s">
        <v>86</v>
      </c>
      <c r="AD104" s="68" t="s">
        <v>87</v>
      </c>
      <c r="AE104" t="s">
        <v>87</v>
      </c>
      <c r="AG104" t="s">
        <v>87</v>
      </c>
      <c r="AH104" s="68" t="s">
        <v>84</v>
      </c>
      <c r="AI104" t="s">
        <v>86</v>
      </c>
      <c r="AJ104" s="68" t="s">
        <v>87</v>
      </c>
    </row>
    <row r="105" spans="1:36" x14ac:dyDescent="0.25">
      <c r="A105" s="2" t="s">
        <v>12</v>
      </c>
      <c r="B105" s="1" t="str">
        <f>VLOOKUP(C105,Backend!$G$2:$H$10,2,FALSE)</f>
        <v>High/Medium</v>
      </c>
      <c r="C105" s="75">
        <f t="shared" si="9"/>
        <v>7</v>
      </c>
      <c r="D105" s="72">
        <f>((E105*Backend!$I$2)+(F105*Backend!$I$4)+(G105*Backend!$I$6)+(H105*Backend!$I$8)+(I105*Backend!$I$10))/27</f>
        <v>6.5925925925925926</v>
      </c>
      <c r="E105" s="21">
        <f>COUNTIF($J105:$AJ105,Backend!$H$2)</f>
        <v>5</v>
      </c>
      <c r="F105" s="21">
        <f>COUNTIF($J105:$AJ105,Backend!$H$4)</f>
        <v>8</v>
      </c>
      <c r="G105" s="21">
        <f>COUNTIF($J105:$AJ105,Backend!$H$6)</f>
        <v>9</v>
      </c>
      <c r="H105" s="21">
        <f>COUNTIF($J105:$AJ105,Backend!$H$8)</f>
        <v>2</v>
      </c>
      <c r="I105" s="21">
        <f>COUNTIF($J105:$AJ105,Backend!$H$10)</f>
        <v>1</v>
      </c>
      <c r="J105" s="3" t="s">
        <v>25</v>
      </c>
      <c r="K105" s="4" t="s">
        <v>21</v>
      </c>
      <c r="L105" s="3" t="s">
        <v>25</v>
      </c>
      <c r="M105" s="4" t="s">
        <v>84</v>
      </c>
      <c r="N105" s="3"/>
      <c r="O105" s="4" t="s">
        <v>84</v>
      </c>
      <c r="P105" s="3" t="s">
        <v>84</v>
      </c>
      <c r="Q105" s="4" t="s">
        <v>24</v>
      </c>
      <c r="R105" s="3" t="s">
        <v>84</v>
      </c>
      <c r="S105" s="4" t="s">
        <v>24</v>
      </c>
      <c r="T105" s="3" t="s">
        <v>84</v>
      </c>
      <c r="U105" s="4" t="s">
        <v>24</v>
      </c>
      <c r="V105" s="3" t="s">
        <v>21</v>
      </c>
      <c r="W105" s="4" t="s">
        <v>84</v>
      </c>
      <c r="X105" s="3" t="s">
        <v>21</v>
      </c>
      <c r="Y105" s="4" t="s">
        <v>24</v>
      </c>
      <c r="Z105" s="3" t="s">
        <v>24</v>
      </c>
      <c r="AA105" t="s">
        <v>87</v>
      </c>
      <c r="AB105" s="68" t="s">
        <v>84</v>
      </c>
      <c r="AC105" t="s">
        <v>85</v>
      </c>
      <c r="AD105" s="68" t="s">
        <v>87</v>
      </c>
      <c r="AE105" t="s">
        <v>84</v>
      </c>
      <c r="AG105" t="s">
        <v>87</v>
      </c>
      <c r="AH105" s="68" t="s">
        <v>87</v>
      </c>
      <c r="AI105" t="s">
        <v>87</v>
      </c>
      <c r="AJ105" s="68" t="s">
        <v>87</v>
      </c>
    </row>
    <row r="106" spans="1:36" x14ac:dyDescent="0.25">
      <c r="A106" s="2" t="s">
        <v>13</v>
      </c>
      <c r="B106" s="1" t="str">
        <f>VLOOKUP(C106,Backend!$G$2:$H$10,2,FALSE)</f>
        <v>High/Medium</v>
      </c>
      <c r="C106" s="75">
        <f t="shared" si="9"/>
        <v>8</v>
      </c>
      <c r="D106" s="72">
        <f>((E106*Backend!$I$2)+(F106*Backend!$I$4)+(G106*Backend!$I$6)+(H106*Backend!$I$8)+(I106*Backend!$I$10))/27</f>
        <v>7.6296296296296298</v>
      </c>
      <c r="E106" s="21">
        <f>COUNTIF($J106:$AJ106,Backend!$H$2)</f>
        <v>6</v>
      </c>
      <c r="F106" s="21">
        <f>COUNTIF($J106:$AJ106,Backend!$H$4)</f>
        <v>14</v>
      </c>
      <c r="G106" s="21">
        <f>COUNTIF($J106:$AJ106,Backend!$H$6)</f>
        <v>5</v>
      </c>
      <c r="H106" s="21">
        <f>COUNTIF($J106:$AJ106,Backend!$H$8)</f>
        <v>1</v>
      </c>
      <c r="I106" s="21">
        <f>COUNTIF($J106:$AJ106,Backend!$H$10)</f>
        <v>0</v>
      </c>
      <c r="J106" s="3" t="s">
        <v>25</v>
      </c>
      <c r="K106" s="4" t="s">
        <v>21</v>
      </c>
      <c r="L106" s="3" t="s">
        <v>21</v>
      </c>
      <c r="M106" s="4" t="s">
        <v>84</v>
      </c>
      <c r="N106" s="3" t="s">
        <v>84</v>
      </c>
      <c r="O106" s="4" t="s">
        <v>84</v>
      </c>
      <c r="P106" s="3" t="s">
        <v>84</v>
      </c>
      <c r="Q106" s="4" t="s">
        <v>24</v>
      </c>
      <c r="R106" s="3" t="s">
        <v>84</v>
      </c>
      <c r="S106" s="4" t="s">
        <v>84</v>
      </c>
      <c r="T106" s="3" t="s">
        <v>84</v>
      </c>
      <c r="U106" s="4" t="s">
        <v>24</v>
      </c>
      <c r="V106" s="3" t="s">
        <v>84</v>
      </c>
      <c r="W106" s="4" t="s">
        <v>84</v>
      </c>
      <c r="X106" s="3" t="s">
        <v>24</v>
      </c>
      <c r="Y106" s="4" t="s">
        <v>24</v>
      </c>
      <c r="Z106" s="3" t="s">
        <v>24</v>
      </c>
      <c r="AA106" t="s">
        <v>87</v>
      </c>
      <c r="AB106" s="68" t="s">
        <v>84</v>
      </c>
      <c r="AC106" t="s">
        <v>84</v>
      </c>
      <c r="AD106" s="68" t="s">
        <v>88</v>
      </c>
      <c r="AE106" t="s">
        <v>84</v>
      </c>
      <c r="AG106" t="s">
        <v>87</v>
      </c>
      <c r="AH106" s="68" t="s">
        <v>87</v>
      </c>
      <c r="AI106" t="s">
        <v>84</v>
      </c>
      <c r="AJ106" s="68" t="s">
        <v>84</v>
      </c>
    </row>
    <row r="107" spans="1:36" x14ac:dyDescent="0.25">
      <c r="A107" s="2" t="s">
        <v>14</v>
      </c>
      <c r="B107" s="1" t="str">
        <f>VLOOKUP(C107,Backend!$G$2:$H$10,2,FALSE)</f>
        <v>Medium/Low</v>
      </c>
      <c r="C107" s="75">
        <f t="shared" si="9"/>
        <v>5</v>
      </c>
      <c r="D107" s="72">
        <f>((E107*Backend!$I$2)+(F107*Backend!$I$4)+(G107*Backend!$I$6)+(H107*Backend!$I$8)+(I107*Backend!$I$10))/27</f>
        <v>4.9629629629629628</v>
      </c>
      <c r="E107" s="21">
        <f>COUNTIF($J107:$AJ107,Backend!$H$2)</f>
        <v>0</v>
      </c>
      <c r="F107" s="21">
        <f>COUNTIF($J107:$AJ107,Backend!$H$4)</f>
        <v>3</v>
      </c>
      <c r="G107" s="21">
        <f>COUNTIF($J107:$AJ107,Backend!$H$6)</f>
        <v>13</v>
      </c>
      <c r="H107" s="21">
        <f>COUNTIF($J107:$AJ107,Backend!$H$8)</f>
        <v>6</v>
      </c>
      <c r="I107" s="21">
        <f>COUNTIF($J107:$AJ107,Backend!$H$10)</f>
        <v>4</v>
      </c>
      <c r="J107" s="3" t="s">
        <v>25</v>
      </c>
      <c r="K107" s="4" t="s">
        <v>21</v>
      </c>
      <c r="L107" s="3" t="s">
        <v>25</v>
      </c>
      <c r="M107" s="4" t="s">
        <v>21</v>
      </c>
      <c r="N107" s="3" t="s">
        <v>21</v>
      </c>
      <c r="O107" s="4" t="s">
        <v>26</v>
      </c>
      <c r="P107" s="3" t="s">
        <v>84</v>
      </c>
      <c r="Q107" s="4" t="s">
        <v>21</v>
      </c>
      <c r="R107" s="3" t="s">
        <v>21</v>
      </c>
      <c r="S107" s="4" t="s">
        <v>84</v>
      </c>
      <c r="T107" s="3" t="s">
        <v>25</v>
      </c>
      <c r="U107" s="4" t="s">
        <v>26</v>
      </c>
      <c r="V107" s="3" t="s">
        <v>25</v>
      </c>
      <c r="W107" s="4" t="s">
        <v>21</v>
      </c>
      <c r="X107" s="3" t="s">
        <v>25</v>
      </c>
      <c r="Y107" s="4" t="s">
        <v>26</v>
      </c>
      <c r="Z107" s="3" t="s">
        <v>84</v>
      </c>
      <c r="AA107" t="s">
        <v>87</v>
      </c>
      <c r="AB107" s="68" t="s">
        <v>87</v>
      </c>
      <c r="AC107" t="s">
        <v>85</v>
      </c>
      <c r="AD107" s="68" t="s">
        <v>87</v>
      </c>
      <c r="AE107" t="s">
        <v>86</v>
      </c>
      <c r="AG107" t="s">
        <v>87</v>
      </c>
      <c r="AH107" s="68" t="s">
        <v>87</v>
      </c>
      <c r="AI107" t="s">
        <v>87</v>
      </c>
      <c r="AJ107" s="68" t="s">
        <v>87</v>
      </c>
    </row>
    <row r="108" spans="1:36" x14ac:dyDescent="0.25">
      <c r="A108" s="2" t="s">
        <v>15</v>
      </c>
      <c r="B108" s="1" t="str">
        <f>VLOOKUP(C108,Backend!$G$2:$H$10,2,FALSE)</f>
        <v>High/Medium</v>
      </c>
      <c r="C108" s="75">
        <f t="shared" si="9"/>
        <v>7</v>
      </c>
      <c r="D108" s="72">
        <f>((E108*Backend!$I$2)+(F108*Backend!$I$4)+(G108*Backend!$I$6)+(H108*Backend!$I$8)+(I108*Backend!$I$10))/27</f>
        <v>7.0370370370370372</v>
      </c>
      <c r="E108" s="21">
        <f>COUNTIF($J108:$AJ108,Backend!$H$2)</f>
        <v>6</v>
      </c>
      <c r="F108" s="21">
        <f>COUNTIF($J108:$AJ108,Backend!$H$4)</f>
        <v>9</v>
      </c>
      <c r="G108" s="21">
        <f>COUNTIF($J108:$AJ108,Backend!$H$6)</f>
        <v>8</v>
      </c>
      <c r="H108" s="21">
        <f>COUNTIF($J108:$AJ108,Backend!$H$8)</f>
        <v>2</v>
      </c>
      <c r="I108" s="21">
        <f>COUNTIF($J108:$AJ108,Backend!$H$10)</f>
        <v>1</v>
      </c>
      <c r="J108" s="3" t="s">
        <v>25</v>
      </c>
      <c r="K108" s="4" t="s">
        <v>21</v>
      </c>
      <c r="L108" s="3" t="s">
        <v>84</v>
      </c>
      <c r="M108" s="4" t="s">
        <v>84</v>
      </c>
      <c r="N108" s="3" t="s">
        <v>24</v>
      </c>
      <c r="O108" s="4" t="s">
        <v>24</v>
      </c>
      <c r="P108" s="3" t="s">
        <v>84</v>
      </c>
      <c r="Q108" s="4" t="s">
        <v>24</v>
      </c>
      <c r="R108" s="3" t="s">
        <v>24</v>
      </c>
      <c r="S108" s="4" t="s">
        <v>84</v>
      </c>
      <c r="T108" s="3" t="s">
        <v>21</v>
      </c>
      <c r="U108" s="4" t="s">
        <v>21</v>
      </c>
      <c r="V108" s="3" t="s">
        <v>84</v>
      </c>
      <c r="W108" s="4" t="s">
        <v>84</v>
      </c>
      <c r="X108" s="3" t="s">
        <v>25</v>
      </c>
      <c r="Y108" s="4" t="s">
        <v>84</v>
      </c>
      <c r="Z108" s="3" t="s">
        <v>24</v>
      </c>
      <c r="AA108" t="s">
        <v>87</v>
      </c>
      <c r="AB108" s="68" t="s">
        <v>84</v>
      </c>
      <c r="AC108" t="s">
        <v>85</v>
      </c>
      <c r="AD108" s="68" t="s">
        <v>87</v>
      </c>
      <c r="AE108" t="s">
        <v>88</v>
      </c>
      <c r="AG108" t="s">
        <v>87</v>
      </c>
      <c r="AH108" s="68" t="s">
        <v>87</v>
      </c>
      <c r="AI108" t="s">
        <v>84</v>
      </c>
      <c r="AJ108" s="68" t="s">
        <v>87</v>
      </c>
    </row>
    <row r="109" spans="1:36" x14ac:dyDescent="0.25">
      <c r="A109" s="2" t="s">
        <v>16</v>
      </c>
      <c r="B109" s="1" t="str">
        <f>VLOOKUP(C109,Backend!$G$2:$H$10,2,FALSE)</f>
        <v>Medium</v>
      </c>
      <c r="C109" s="75">
        <f t="shared" si="9"/>
        <v>6</v>
      </c>
      <c r="D109" s="72">
        <f>((E109*Backend!$I$2)+(F109*Backend!$I$4)+(G109*Backend!$I$6)+(H109*Backend!$I$8)+(I109*Backend!$I$10))/27</f>
        <v>5.5555555555555554</v>
      </c>
      <c r="E109" s="21">
        <f>COUNTIF($J109:$AJ109,Backend!$H$2)</f>
        <v>2</v>
      </c>
      <c r="F109" s="21">
        <f>COUNTIF($J109:$AJ109,Backend!$H$4)</f>
        <v>5</v>
      </c>
      <c r="G109" s="21">
        <f>COUNTIF($J109:$AJ109,Backend!$H$6)</f>
        <v>9</v>
      </c>
      <c r="H109" s="21">
        <f>COUNTIF($J109:$AJ109,Backend!$H$8)</f>
        <v>8</v>
      </c>
      <c r="I109" s="21">
        <f>COUNTIF($J109:$AJ109,Backend!$H$10)</f>
        <v>2</v>
      </c>
      <c r="J109" s="3" t="s">
        <v>25</v>
      </c>
      <c r="K109" s="4" t="s">
        <v>21</v>
      </c>
      <c r="L109" s="3" t="s">
        <v>25</v>
      </c>
      <c r="M109" s="4" t="s">
        <v>24</v>
      </c>
      <c r="N109" s="3" t="s">
        <v>84</v>
      </c>
      <c r="O109" s="4" t="s">
        <v>25</v>
      </c>
      <c r="P109" s="3" t="s">
        <v>84</v>
      </c>
      <c r="Q109" s="4" t="s">
        <v>21</v>
      </c>
      <c r="R109" s="3" t="s">
        <v>24</v>
      </c>
      <c r="S109" s="4" t="s">
        <v>84</v>
      </c>
      <c r="T109" s="3" t="s">
        <v>25</v>
      </c>
      <c r="U109" s="4" t="s">
        <v>26</v>
      </c>
      <c r="V109" s="3" t="s">
        <v>25</v>
      </c>
      <c r="W109" s="4" t="s">
        <v>21</v>
      </c>
      <c r="X109" s="3" t="s">
        <v>25</v>
      </c>
      <c r="Y109" s="4" t="s">
        <v>25</v>
      </c>
      <c r="Z109" s="3" t="s">
        <v>84</v>
      </c>
      <c r="AA109" t="s">
        <v>84</v>
      </c>
      <c r="AB109" s="68" t="s">
        <v>86</v>
      </c>
      <c r="AC109" t="s">
        <v>85</v>
      </c>
      <c r="AD109" s="68" t="s">
        <v>87</v>
      </c>
      <c r="AE109" t="s">
        <v>87</v>
      </c>
      <c r="AG109" t="s">
        <v>87</v>
      </c>
      <c r="AH109" s="68" t="s">
        <v>87</v>
      </c>
      <c r="AI109" t="s">
        <v>87</v>
      </c>
      <c r="AJ109" s="68" t="s">
        <v>87</v>
      </c>
    </row>
  </sheetData>
  <conditionalFormatting sqref="E21:I37 E39:I109">
    <cfRule type="expression" dxfId="2" priority="1">
      <formula>E21=MAX($E21:$I21)</formula>
    </cfRule>
  </conditionalFormatting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72CCC-460B-4469-A2F5-79347637EF9B}">
  <dimension ref="A1:AO44"/>
  <sheetViews>
    <sheetView zoomScaleNormal="100" workbookViewId="0">
      <selection sqref="A1:G2"/>
    </sheetView>
  </sheetViews>
  <sheetFormatPr defaultRowHeight="15" x14ac:dyDescent="0.25"/>
  <cols>
    <col min="2" max="2" width="54.140625" bestFit="1" customWidth="1"/>
    <col min="3" max="3" width="9.28515625" customWidth="1"/>
    <col min="8" max="8" width="13.42578125" bestFit="1" customWidth="1"/>
    <col min="9" max="9" width="11.85546875" customWidth="1"/>
    <col min="12" max="12" width="15.7109375" bestFit="1" customWidth="1"/>
    <col min="13" max="13" width="26.85546875" bestFit="1" customWidth="1"/>
    <col min="14" max="14" width="18.140625" bestFit="1" customWidth="1"/>
    <col min="15" max="15" width="25" bestFit="1" customWidth="1"/>
    <col min="17" max="17" width="8.7109375" bestFit="1" customWidth="1"/>
    <col min="18" max="18" width="18.140625" bestFit="1" customWidth="1"/>
    <col min="19" max="19" width="23.42578125" bestFit="1" customWidth="1"/>
    <col min="20" max="20" width="26.85546875" bestFit="1" customWidth="1"/>
    <col min="21" max="24" width="16.5703125" bestFit="1" customWidth="1"/>
    <col min="25" max="25" width="13.42578125" bestFit="1" customWidth="1"/>
    <col min="26" max="26" width="10.7109375" bestFit="1" customWidth="1"/>
  </cols>
  <sheetData>
    <row r="1" spans="1:41" x14ac:dyDescent="0.25">
      <c r="B1" t="s">
        <v>29</v>
      </c>
      <c r="H1" t="s">
        <v>34</v>
      </c>
      <c r="L1" t="s">
        <v>41</v>
      </c>
      <c r="M1" t="s">
        <v>48</v>
      </c>
      <c r="N1" t="s">
        <v>42</v>
      </c>
      <c r="O1" t="s">
        <v>48</v>
      </c>
      <c r="Y1" s="2"/>
      <c r="AC1" s="2"/>
      <c r="AH1" s="24"/>
    </row>
    <row r="2" spans="1:41" ht="18.75" x14ac:dyDescent="0.3">
      <c r="A2">
        <v>10</v>
      </c>
      <c r="B2" t="s">
        <v>63</v>
      </c>
      <c r="C2">
        <v>10</v>
      </c>
      <c r="G2">
        <v>10</v>
      </c>
      <c r="H2" t="s">
        <v>24</v>
      </c>
      <c r="I2">
        <v>10</v>
      </c>
      <c r="L2" s="2" t="s">
        <v>43</v>
      </c>
      <c r="M2" s="25" t="s">
        <v>0</v>
      </c>
      <c r="N2" t="s">
        <v>46</v>
      </c>
      <c r="O2" s="25" t="s">
        <v>8</v>
      </c>
      <c r="Q2" s="28" t="s">
        <v>41</v>
      </c>
      <c r="R2" s="2" t="s">
        <v>43</v>
      </c>
      <c r="S2" s="25" t="s">
        <v>0</v>
      </c>
      <c r="T2" s="25" t="s">
        <v>1</v>
      </c>
      <c r="U2" s="25" t="s">
        <v>2</v>
      </c>
      <c r="V2" s="25" t="s">
        <v>4</v>
      </c>
      <c r="W2" s="25" t="s">
        <v>5</v>
      </c>
      <c r="X2" s="25" t="s">
        <v>7</v>
      </c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</row>
    <row r="3" spans="1:41" x14ac:dyDescent="0.25">
      <c r="A3">
        <v>9</v>
      </c>
      <c r="B3" t="s">
        <v>105</v>
      </c>
      <c r="C3">
        <v>9</v>
      </c>
      <c r="G3">
        <v>9</v>
      </c>
      <c r="H3" t="s">
        <v>32</v>
      </c>
      <c r="I3">
        <v>9</v>
      </c>
      <c r="M3" s="25" t="s">
        <v>1</v>
      </c>
      <c r="O3" s="25" t="s">
        <v>9</v>
      </c>
      <c r="R3" s="2" t="s">
        <v>44</v>
      </c>
      <c r="S3" s="25" t="s">
        <v>0</v>
      </c>
      <c r="T3" s="25" t="s">
        <v>2</v>
      </c>
      <c r="U3" s="25" t="s">
        <v>5</v>
      </c>
      <c r="V3" s="25" t="s">
        <v>7</v>
      </c>
    </row>
    <row r="4" spans="1:41" x14ac:dyDescent="0.25">
      <c r="A4">
        <v>8</v>
      </c>
      <c r="B4" t="s">
        <v>64</v>
      </c>
      <c r="C4">
        <v>8</v>
      </c>
      <c r="G4">
        <v>8</v>
      </c>
      <c r="H4" t="s">
        <v>32</v>
      </c>
      <c r="I4">
        <v>8</v>
      </c>
      <c r="M4" s="25" t="s">
        <v>2</v>
      </c>
      <c r="O4" s="25" t="s">
        <v>10</v>
      </c>
      <c r="R4" s="2" t="s">
        <v>45</v>
      </c>
      <c r="S4" s="25" t="s">
        <v>0</v>
      </c>
      <c r="T4" s="25" t="s">
        <v>1</v>
      </c>
      <c r="U4" s="25" t="s">
        <v>2</v>
      </c>
      <c r="V4" s="25" t="s">
        <v>5</v>
      </c>
      <c r="W4" s="25" t="s">
        <v>6</v>
      </c>
    </row>
    <row r="5" spans="1:41" x14ac:dyDescent="0.25">
      <c r="A5">
        <v>7</v>
      </c>
      <c r="B5" t="s">
        <v>106</v>
      </c>
      <c r="C5">
        <v>7</v>
      </c>
      <c r="G5">
        <v>7</v>
      </c>
      <c r="H5" t="s">
        <v>32</v>
      </c>
      <c r="I5">
        <v>7</v>
      </c>
      <c r="M5" s="25" t="s">
        <v>4</v>
      </c>
      <c r="O5" s="25" t="s">
        <v>11</v>
      </c>
      <c r="R5" s="24" t="s">
        <v>50</v>
      </c>
      <c r="S5" s="25" t="s">
        <v>0</v>
      </c>
      <c r="T5" s="25" t="s">
        <v>1</v>
      </c>
      <c r="U5" s="25" t="s">
        <v>2</v>
      </c>
      <c r="V5" s="25" t="s">
        <v>3</v>
      </c>
      <c r="W5" s="25" t="s">
        <v>4</v>
      </c>
      <c r="X5" s="25" t="s">
        <v>5</v>
      </c>
      <c r="Y5" s="25" t="s">
        <v>6</v>
      </c>
      <c r="Z5" s="25" t="s">
        <v>7</v>
      </c>
    </row>
    <row r="6" spans="1:41" x14ac:dyDescent="0.25">
      <c r="A6">
        <v>6</v>
      </c>
      <c r="B6" t="s">
        <v>65</v>
      </c>
      <c r="C6">
        <v>6</v>
      </c>
      <c r="G6">
        <v>6</v>
      </c>
      <c r="H6" t="s">
        <v>21</v>
      </c>
      <c r="I6">
        <v>6</v>
      </c>
      <c r="M6" s="25" t="s">
        <v>5</v>
      </c>
    </row>
    <row r="7" spans="1:41" x14ac:dyDescent="0.25">
      <c r="A7">
        <v>5</v>
      </c>
      <c r="B7" t="s">
        <v>107</v>
      </c>
      <c r="C7">
        <v>5</v>
      </c>
      <c r="G7">
        <v>5</v>
      </c>
      <c r="H7" t="s">
        <v>33</v>
      </c>
      <c r="I7">
        <v>5</v>
      </c>
      <c r="M7" s="25" t="s">
        <v>7</v>
      </c>
      <c r="N7" t="s">
        <v>47</v>
      </c>
      <c r="O7" s="25" t="s">
        <v>70</v>
      </c>
      <c r="Q7" s="26" t="s">
        <v>42</v>
      </c>
      <c r="R7" t="s">
        <v>46</v>
      </c>
      <c r="S7" s="25" t="s">
        <v>8</v>
      </c>
      <c r="T7" s="25" t="s">
        <v>9</v>
      </c>
      <c r="U7" s="25" t="s">
        <v>10</v>
      </c>
      <c r="V7" s="25" t="s">
        <v>11</v>
      </c>
    </row>
    <row r="8" spans="1:41" x14ac:dyDescent="0.25">
      <c r="A8">
        <v>4</v>
      </c>
      <c r="B8" t="s">
        <v>66</v>
      </c>
      <c r="C8">
        <v>4</v>
      </c>
      <c r="G8">
        <v>4</v>
      </c>
      <c r="H8" t="s">
        <v>33</v>
      </c>
      <c r="I8">
        <v>4</v>
      </c>
      <c r="L8" s="2" t="s">
        <v>44</v>
      </c>
      <c r="M8" s="25" t="s">
        <v>0</v>
      </c>
      <c r="O8" s="25" t="s">
        <v>15</v>
      </c>
      <c r="R8" t="s">
        <v>47</v>
      </c>
      <c r="S8" s="25" t="s">
        <v>14</v>
      </c>
      <c r="T8" s="25" t="s">
        <v>15</v>
      </c>
      <c r="U8" s="25" t="s">
        <v>16</v>
      </c>
    </row>
    <row r="9" spans="1:41" x14ac:dyDescent="0.25">
      <c r="A9">
        <v>0</v>
      </c>
      <c r="B9" t="s">
        <v>67</v>
      </c>
      <c r="C9">
        <v>0</v>
      </c>
      <c r="G9">
        <v>3</v>
      </c>
      <c r="H9" t="s">
        <v>33</v>
      </c>
      <c r="I9">
        <v>3</v>
      </c>
      <c r="M9" s="25" t="s">
        <v>2</v>
      </c>
      <c r="O9" s="25" t="s">
        <v>16</v>
      </c>
      <c r="R9" t="s">
        <v>49</v>
      </c>
      <c r="S9" s="25" t="s">
        <v>12</v>
      </c>
      <c r="T9" s="25" t="s">
        <v>13</v>
      </c>
    </row>
    <row r="10" spans="1:41" x14ac:dyDescent="0.25">
      <c r="G10">
        <v>2</v>
      </c>
      <c r="H10" t="s">
        <v>26</v>
      </c>
      <c r="I10">
        <v>2</v>
      </c>
      <c r="M10" s="25" t="s">
        <v>5</v>
      </c>
      <c r="N10" t="s">
        <v>49</v>
      </c>
      <c r="O10" s="25" t="s">
        <v>12</v>
      </c>
    </row>
    <row r="11" spans="1:41" x14ac:dyDescent="0.25">
      <c r="A11" s="27">
        <v>10</v>
      </c>
      <c r="B11" s="27" t="s">
        <v>63</v>
      </c>
      <c r="C11" s="27">
        <v>10</v>
      </c>
      <c r="M11" s="25" t="s">
        <v>7</v>
      </c>
      <c r="O11" s="25" t="s">
        <v>13</v>
      </c>
    </row>
    <row r="12" spans="1:41" x14ac:dyDescent="0.25">
      <c r="A12">
        <v>9</v>
      </c>
      <c r="B12" t="s">
        <v>111</v>
      </c>
      <c r="C12">
        <v>9</v>
      </c>
      <c r="L12" s="2" t="s">
        <v>45</v>
      </c>
      <c r="M12" s="25" t="s">
        <v>0</v>
      </c>
    </row>
    <row r="13" spans="1:41" x14ac:dyDescent="0.25">
      <c r="A13" s="27">
        <v>8</v>
      </c>
      <c r="B13" s="27" t="s">
        <v>108</v>
      </c>
      <c r="C13" s="27">
        <v>8</v>
      </c>
      <c r="M13" s="25" t="s">
        <v>1</v>
      </c>
    </row>
    <row r="14" spans="1:41" x14ac:dyDescent="0.25">
      <c r="A14">
        <v>7</v>
      </c>
      <c r="B14" t="s">
        <v>109</v>
      </c>
      <c r="C14">
        <v>7</v>
      </c>
      <c r="M14" s="25" t="s">
        <v>2</v>
      </c>
    </row>
    <row r="15" spans="1:41" x14ac:dyDescent="0.25">
      <c r="A15">
        <v>6</v>
      </c>
      <c r="B15" t="s">
        <v>100</v>
      </c>
      <c r="C15">
        <v>6</v>
      </c>
      <c r="M15" s="25" t="s">
        <v>5</v>
      </c>
    </row>
    <row r="16" spans="1:41" x14ac:dyDescent="0.25">
      <c r="A16">
        <v>5</v>
      </c>
      <c r="B16" t="s">
        <v>110</v>
      </c>
      <c r="C16">
        <v>5</v>
      </c>
      <c r="M16" s="25" t="s">
        <v>6</v>
      </c>
    </row>
    <row r="17" spans="1:15" x14ac:dyDescent="0.25">
      <c r="A17" s="27">
        <v>4</v>
      </c>
      <c r="B17" s="27" t="s">
        <v>66</v>
      </c>
      <c r="C17" s="27">
        <v>4</v>
      </c>
      <c r="L17" s="24" t="s">
        <v>50</v>
      </c>
      <c r="M17" s="25" t="s">
        <v>0</v>
      </c>
    </row>
    <row r="18" spans="1:15" x14ac:dyDescent="0.25">
      <c r="A18">
        <v>3</v>
      </c>
      <c r="B18" t="s">
        <v>112</v>
      </c>
      <c r="C18">
        <v>3</v>
      </c>
      <c r="M18" s="25" t="s">
        <v>1</v>
      </c>
    </row>
    <row r="19" spans="1:15" x14ac:dyDescent="0.25">
      <c r="A19" s="27">
        <v>0</v>
      </c>
      <c r="B19" s="27" t="s">
        <v>67</v>
      </c>
      <c r="C19" s="27">
        <v>0</v>
      </c>
      <c r="M19" s="25" t="s">
        <v>2</v>
      </c>
    </row>
    <row r="20" spans="1:15" x14ac:dyDescent="0.25">
      <c r="M20" s="25" t="s">
        <v>3</v>
      </c>
      <c r="O20" s="2" t="s">
        <v>70</v>
      </c>
    </row>
    <row r="21" spans="1:15" x14ac:dyDescent="0.25">
      <c r="M21" s="25" t="s">
        <v>4</v>
      </c>
    </row>
    <row r="22" spans="1:15" x14ac:dyDescent="0.25">
      <c r="B22" t="s">
        <v>93</v>
      </c>
      <c r="M22" s="25" t="s">
        <v>5</v>
      </c>
    </row>
    <row r="23" spans="1:15" x14ac:dyDescent="0.25">
      <c r="B23" t="s">
        <v>96</v>
      </c>
      <c r="M23" s="25" t="s">
        <v>6</v>
      </c>
    </row>
    <row r="24" spans="1:15" x14ac:dyDescent="0.25">
      <c r="B24" t="s">
        <v>97</v>
      </c>
      <c r="M24" s="25" t="s">
        <v>7</v>
      </c>
    </row>
    <row r="25" spans="1:15" x14ac:dyDescent="0.25">
      <c r="B25" t="s">
        <v>100</v>
      </c>
    </row>
    <row r="26" spans="1:15" x14ac:dyDescent="0.25">
      <c r="B26" t="s">
        <v>98</v>
      </c>
    </row>
    <row r="27" spans="1:15" x14ac:dyDescent="0.25">
      <c r="B27" t="s">
        <v>99</v>
      </c>
    </row>
    <row r="29" spans="1:15" x14ac:dyDescent="0.25">
      <c r="B29" t="s">
        <v>102</v>
      </c>
    </row>
    <row r="30" spans="1:15" x14ac:dyDescent="0.25">
      <c r="B30" t="s">
        <v>92</v>
      </c>
    </row>
    <row r="31" spans="1:15" x14ac:dyDescent="0.25">
      <c r="B31" t="s">
        <v>95</v>
      </c>
    </row>
    <row r="33" spans="2:3" x14ac:dyDescent="0.25">
      <c r="B33" t="s">
        <v>124</v>
      </c>
    </row>
    <row r="34" spans="2:3" x14ac:dyDescent="0.25">
      <c r="B34" t="s">
        <v>125</v>
      </c>
    </row>
    <row r="35" spans="2:3" x14ac:dyDescent="0.25">
      <c r="B35" t="s">
        <v>126</v>
      </c>
    </row>
    <row r="37" spans="2:3" x14ac:dyDescent="0.25">
      <c r="B37" t="s">
        <v>128</v>
      </c>
    </row>
    <row r="38" spans="2:3" ht="15.75" x14ac:dyDescent="0.25">
      <c r="B38" s="51" t="s">
        <v>43</v>
      </c>
      <c r="C38" s="52"/>
    </row>
    <row r="39" spans="2:3" ht="15.75" x14ac:dyDescent="0.25">
      <c r="B39" s="51" t="s">
        <v>44</v>
      </c>
      <c r="C39" s="52"/>
    </row>
    <row r="40" spans="2:3" ht="15.75" x14ac:dyDescent="0.25">
      <c r="B40" s="51" t="s">
        <v>45</v>
      </c>
      <c r="C40" s="52"/>
    </row>
    <row r="41" spans="2:3" ht="15.75" x14ac:dyDescent="0.25">
      <c r="B41" s="51" t="s">
        <v>72</v>
      </c>
      <c r="C41" s="53"/>
    </row>
    <row r="42" spans="2:3" ht="15.75" x14ac:dyDescent="0.25">
      <c r="B42" s="52" t="s">
        <v>46</v>
      </c>
    </row>
    <row r="43" spans="2:3" ht="15.75" x14ac:dyDescent="0.25">
      <c r="B43" s="52" t="s">
        <v>47</v>
      </c>
    </row>
    <row r="44" spans="2:3" ht="15.75" x14ac:dyDescent="0.25">
      <c r="B44" s="52" t="s">
        <v>49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23779-13DE-46C3-9573-264E168C3BE2}">
  <dimension ref="A1:S17"/>
  <sheetViews>
    <sheetView zoomScale="86" workbookViewId="0">
      <selection sqref="A1:G2"/>
    </sheetView>
  </sheetViews>
  <sheetFormatPr defaultRowHeight="15" x14ac:dyDescent="0.25"/>
  <cols>
    <col min="1" max="1" width="27.85546875" bestFit="1" customWidth="1"/>
  </cols>
  <sheetData>
    <row r="1" spans="1:19" x14ac:dyDescent="0.25">
      <c r="A1" s="2" t="s">
        <v>0</v>
      </c>
      <c r="B1" s="5"/>
      <c r="C1" s="3" t="s">
        <v>18</v>
      </c>
      <c r="D1" s="4" t="s">
        <v>19</v>
      </c>
      <c r="E1" s="3" t="s">
        <v>18</v>
      </c>
      <c r="F1" s="4" t="s">
        <v>23</v>
      </c>
      <c r="G1" s="3" t="s">
        <v>19</v>
      </c>
      <c r="H1" s="4" t="s">
        <v>18</v>
      </c>
      <c r="I1" s="3" t="s">
        <v>19</v>
      </c>
      <c r="J1" s="4" t="s">
        <v>18</v>
      </c>
      <c r="K1" s="3" t="s">
        <v>19</v>
      </c>
      <c r="L1" s="4" t="s">
        <v>18</v>
      </c>
      <c r="M1" s="3" t="s">
        <v>18</v>
      </c>
      <c r="N1" s="4" t="s">
        <v>19</v>
      </c>
      <c r="O1" s="3" t="s">
        <v>23</v>
      </c>
      <c r="P1" s="4" t="s">
        <v>18</v>
      </c>
      <c r="Q1" s="3" t="s">
        <v>20</v>
      </c>
      <c r="R1" s="4" t="s">
        <v>19</v>
      </c>
      <c r="S1" s="3" t="s">
        <v>23</v>
      </c>
    </row>
    <row r="2" spans="1:19" x14ac:dyDescent="0.25">
      <c r="A2" s="2" t="s">
        <v>1</v>
      </c>
      <c r="B2" s="5"/>
      <c r="C2" s="3" t="s">
        <v>18</v>
      </c>
      <c r="D2" s="4" t="s">
        <v>19</v>
      </c>
      <c r="E2" s="3" t="s">
        <v>18</v>
      </c>
      <c r="F2" s="4" t="s">
        <v>23</v>
      </c>
      <c r="G2" s="3" t="s">
        <v>19</v>
      </c>
      <c r="H2" s="4" t="s">
        <v>18</v>
      </c>
      <c r="I2" s="3" t="s">
        <v>19</v>
      </c>
      <c r="J2" s="4" t="s">
        <v>18</v>
      </c>
      <c r="K2" s="3" t="s">
        <v>19</v>
      </c>
      <c r="L2" s="4" t="s">
        <v>18</v>
      </c>
      <c r="M2" s="3" t="s">
        <v>18</v>
      </c>
      <c r="N2" s="4" t="s">
        <v>19</v>
      </c>
      <c r="O2" s="3" t="s">
        <v>23</v>
      </c>
      <c r="P2" s="4" t="s">
        <v>18</v>
      </c>
      <c r="Q2" s="3" t="s">
        <v>20</v>
      </c>
      <c r="R2" s="4" t="s">
        <v>19</v>
      </c>
      <c r="S2" s="3" t="s">
        <v>23</v>
      </c>
    </row>
    <row r="3" spans="1:19" x14ac:dyDescent="0.25">
      <c r="A3" s="2" t="s">
        <v>2</v>
      </c>
      <c r="B3" s="5"/>
      <c r="C3" s="3" t="s">
        <v>18</v>
      </c>
      <c r="D3" s="4" t="s">
        <v>19</v>
      </c>
      <c r="E3" s="3" t="s">
        <v>18</v>
      </c>
      <c r="F3" s="4" t="s">
        <v>23</v>
      </c>
      <c r="G3" s="3" t="s">
        <v>19</v>
      </c>
      <c r="H3" s="4" t="s">
        <v>18</v>
      </c>
      <c r="I3" s="3" t="s">
        <v>19</v>
      </c>
      <c r="J3" s="4" t="s">
        <v>18</v>
      </c>
      <c r="K3" s="3" t="s">
        <v>23</v>
      </c>
      <c r="L3" s="4" t="s">
        <v>18</v>
      </c>
      <c r="M3" s="3" t="s">
        <v>18</v>
      </c>
      <c r="N3" s="4" t="s">
        <v>19</v>
      </c>
      <c r="O3" s="3" t="s">
        <v>23</v>
      </c>
      <c r="P3" s="4" t="s">
        <v>18</v>
      </c>
      <c r="Q3" s="3" t="s">
        <v>20</v>
      </c>
      <c r="R3" s="4" t="s">
        <v>19</v>
      </c>
      <c r="S3" s="3" t="s">
        <v>23</v>
      </c>
    </row>
    <row r="4" spans="1:19" x14ac:dyDescent="0.25">
      <c r="A4" s="2" t="s">
        <v>3</v>
      </c>
      <c r="B4" s="5"/>
      <c r="C4" s="3" t="s">
        <v>19</v>
      </c>
      <c r="D4" s="4" t="s">
        <v>20</v>
      </c>
      <c r="E4" s="3" t="s">
        <v>23</v>
      </c>
      <c r="F4" s="4" t="s">
        <v>23</v>
      </c>
      <c r="G4" s="3" t="s">
        <v>18</v>
      </c>
      <c r="H4" s="4" t="s">
        <v>23</v>
      </c>
      <c r="I4" s="3" t="s">
        <v>18</v>
      </c>
      <c r="J4" s="4" t="s">
        <v>18</v>
      </c>
      <c r="K4" s="3" t="s">
        <v>20</v>
      </c>
      <c r="L4" s="4" t="s">
        <v>20</v>
      </c>
      <c r="M4" s="3" t="s">
        <v>18</v>
      </c>
      <c r="N4" s="4" t="s">
        <v>20</v>
      </c>
      <c r="O4" s="3" t="s">
        <v>19</v>
      </c>
      <c r="P4" s="4" t="s">
        <v>19</v>
      </c>
      <c r="Q4" s="3" t="s">
        <v>20</v>
      </c>
      <c r="R4" s="4" t="s">
        <v>23</v>
      </c>
      <c r="S4" s="3" t="s">
        <v>18</v>
      </c>
    </row>
    <row r="5" spans="1:19" x14ac:dyDescent="0.25">
      <c r="A5" s="2" t="s">
        <v>4</v>
      </c>
      <c r="B5" s="5"/>
      <c r="C5" s="3" t="s">
        <v>20</v>
      </c>
      <c r="D5" s="4" t="s">
        <v>18</v>
      </c>
      <c r="E5" s="3" t="s">
        <v>19</v>
      </c>
      <c r="F5" s="4" t="s">
        <v>19</v>
      </c>
      <c r="G5" s="3" t="s">
        <v>18</v>
      </c>
      <c r="H5" s="4" t="s">
        <v>19</v>
      </c>
      <c r="I5" s="3" t="s">
        <v>18</v>
      </c>
      <c r="J5" s="4" t="s">
        <v>18</v>
      </c>
      <c r="K5" s="3" t="s">
        <v>19</v>
      </c>
      <c r="L5" s="4" t="s">
        <v>20</v>
      </c>
      <c r="M5" s="3" t="s">
        <v>19</v>
      </c>
      <c r="N5" s="4" t="s">
        <v>18</v>
      </c>
      <c r="O5" s="3" t="s">
        <v>19</v>
      </c>
      <c r="P5" s="4" t="s">
        <v>18</v>
      </c>
      <c r="Q5" s="3" t="s">
        <v>20</v>
      </c>
      <c r="R5" s="4" t="s">
        <v>19</v>
      </c>
      <c r="S5" s="3" t="s">
        <v>19</v>
      </c>
    </row>
    <row r="6" spans="1:19" x14ac:dyDescent="0.25">
      <c r="A6" s="2" t="s">
        <v>5</v>
      </c>
      <c r="B6" s="5"/>
      <c r="C6" s="3" t="s">
        <v>19</v>
      </c>
      <c r="D6" s="4" t="s">
        <v>19</v>
      </c>
      <c r="E6" s="3" t="s">
        <v>19</v>
      </c>
      <c r="F6" s="4" t="s">
        <v>23</v>
      </c>
      <c r="G6" s="3" t="s">
        <v>23</v>
      </c>
      <c r="H6" s="4" t="s">
        <v>19</v>
      </c>
      <c r="I6" s="3" t="s">
        <v>19</v>
      </c>
      <c r="J6" s="4" t="s">
        <v>19</v>
      </c>
      <c r="K6" s="3" t="s">
        <v>23</v>
      </c>
      <c r="L6" s="4" t="s">
        <v>18</v>
      </c>
      <c r="M6" s="3" t="s">
        <v>19</v>
      </c>
      <c r="N6" s="4" t="s">
        <v>19</v>
      </c>
      <c r="O6" s="3" t="s">
        <v>23</v>
      </c>
      <c r="P6" s="4" t="s">
        <v>23</v>
      </c>
      <c r="Q6" s="3" t="s">
        <v>23</v>
      </c>
      <c r="R6" s="4" t="s">
        <v>19</v>
      </c>
      <c r="S6" s="3" t="s">
        <v>23</v>
      </c>
    </row>
    <row r="7" spans="1:19" x14ac:dyDescent="0.25">
      <c r="A7" s="2" t="s">
        <v>6</v>
      </c>
      <c r="B7" s="5"/>
      <c r="C7" s="3" t="s">
        <v>20</v>
      </c>
      <c r="D7" s="4" t="s">
        <v>20</v>
      </c>
      <c r="E7" s="3" t="s">
        <v>20</v>
      </c>
      <c r="F7" s="4" t="s">
        <v>18</v>
      </c>
      <c r="G7" s="3" t="s">
        <v>18</v>
      </c>
      <c r="H7" s="4" t="s">
        <v>18</v>
      </c>
      <c r="I7" s="3" t="s">
        <v>18</v>
      </c>
      <c r="J7" s="4" t="s">
        <v>18</v>
      </c>
      <c r="K7" s="3" t="s">
        <v>18</v>
      </c>
      <c r="L7" s="4" t="s">
        <v>20</v>
      </c>
      <c r="M7" s="3" t="s">
        <v>20</v>
      </c>
      <c r="N7" s="4" t="s">
        <v>20</v>
      </c>
      <c r="O7" s="3" t="s">
        <v>20</v>
      </c>
      <c r="P7" s="4" t="s">
        <v>18</v>
      </c>
      <c r="Q7" s="3" t="s">
        <v>20</v>
      </c>
      <c r="R7" s="4" t="s">
        <v>20</v>
      </c>
      <c r="S7" s="3" t="s">
        <v>20</v>
      </c>
    </row>
    <row r="8" spans="1:19" x14ac:dyDescent="0.25">
      <c r="A8" s="2" t="s">
        <v>7</v>
      </c>
      <c r="B8" s="5"/>
      <c r="C8" s="3" t="s">
        <v>20</v>
      </c>
      <c r="D8" s="4" t="s">
        <v>19</v>
      </c>
      <c r="E8" s="3" t="s">
        <v>18</v>
      </c>
      <c r="F8" s="4" t="s">
        <v>19</v>
      </c>
      <c r="G8" s="3" t="s">
        <v>27</v>
      </c>
      <c r="H8" s="4" t="s">
        <v>19</v>
      </c>
      <c r="I8" s="3" t="s">
        <v>23</v>
      </c>
      <c r="J8" s="4" t="s">
        <v>18</v>
      </c>
      <c r="K8" s="3" t="s">
        <v>20</v>
      </c>
      <c r="L8" s="4" t="s">
        <v>20</v>
      </c>
      <c r="M8" s="3" t="s">
        <v>19</v>
      </c>
      <c r="N8" s="4" t="s">
        <v>20</v>
      </c>
      <c r="O8" s="3" t="s">
        <v>27</v>
      </c>
      <c r="P8" s="4" t="s">
        <v>20</v>
      </c>
      <c r="Q8" s="3" t="s">
        <v>18</v>
      </c>
      <c r="R8" s="4" t="s">
        <v>19</v>
      </c>
      <c r="S8" s="3" t="s">
        <v>18</v>
      </c>
    </row>
    <row r="9" spans="1:19" x14ac:dyDescent="0.25">
      <c r="A9" s="2" t="s">
        <v>8</v>
      </c>
      <c r="B9" s="5"/>
      <c r="C9" s="3" t="s">
        <v>20</v>
      </c>
      <c r="D9" s="4" t="s">
        <v>19</v>
      </c>
      <c r="E9" s="3" t="s">
        <v>23</v>
      </c>
      <c r="F9" s="4" t="s">
        <v>23</v>
      </c>
      <c r="G9" s="3" t="s">
        <v>23</v>
      </c>
      <c r="H9" s="4" t="s">
        <v>19</v>
      </c>
      <c r="I9" s="3" t="s">
        <v>19</v>
      </c>
      <c r="J9" s="4" t="s">
        <v>23</v>
      </c>
      <c r="K9" s="3" t="s">
        <v>19</v>
      </c>
      <c r="L9" s="4" t="s">
        <v>20</v>
      </c>
      <c r="M9" s="3" t="s">
        <v>23</v>
      </c>
      <c r="N9" s="4" t="s">
        <v>23</v>
      </c>
      <c r="O9" s="3" t="s">
        <v>23</v>
      </c>
      <c r="P9" s="4" t="s">
        <v>19</v>
      </c>
      <c r="Q9" s="3" t="s">
        <v>23</v>
      </c>
      <c r="R9" s="4" t="s">
        <v>23</v>
      </c>
      <c r="S9" s="3" t="s">
        <v>19</v>
      </c>
    </row>
    <row r="10" spans="1:19" x14ac:dyDescent="0.25">
      <c r="A10" s="2" t="s">
        <v>9</v>
      </c>
      <c r="B10" s="5"/>
      <c r="C10" s="3" t="s">
        <v>20</v>
      </c>
      <c r="D10" s="4" t="s">
        <v>19</v>
      </c>
      <c r="E10" s="3" t="s">
        <v>19</v>
      </c>
      <c r="F10" s="4" t="s">
        <v>23</v>
      </c>
      <c r="G10" s="3" t="s">
        <v>19</v>
      </c>
      <c r="H10" s="4" t="s">
        <v>18</v>
      </c>
      <c r="I10" s="3" t="s">
        <v>19</v>
      </c>
      <c r="J10" s="4" t="s">
        <v>18</v>
      </c>
      <c r="K10" s="3" t="s">
        <v>18</v>
      </c>
      <c r="L10" s="4" t="s">
        <v>20</v>
      </c>
      <c r="M10" s="3" t="s">
        <v>19</v>
      </c>
      <c r="N10" s="4" t="s">
        <v>19</v>
      </c>
      <c r="O10" s="3" t="s">
        <v>23</v>
      </c>
      <c r="P10" s="4" t="s">
        <v>23</v>
      </c>
      <c r="Q10" s="3" t="s">
        <v>19</v>
      </c>
      <c r="R10" s="4" t="s">
        <v>19</v>
      </c>
      <c r="S10" s="3" t="s">
        <v>18</v>
      </c>
    </row>
    <row r="11" spans="1:19" x14ac:dyDescent="0.25">
      <c r="A11" s="2" t="s">
        <v>10</v>
      </c>
      <c r="B11" s="5"/>
      <c r="C11" s="3" t="s">
        <v>20</v>
      </c>
      <c r="D11" s="4" t="s">
        <v>19</v>
      </c>
      <c r="E11" s="3" t="s">
        <v>23</v>
      </c>
      <c r="F11" s="4" t="s">
        <v>23</v>
      </c>
      <c r="G11" s="3" t="s">
        <v>23</v>
      </c>
      <c r="H11" s="4" t="s">
        <v>18</v>
      </c>
      <c r="I11" s="3" t="s">
        <v>19</v>
      </c>
      <c r="J11" s="4" t="s">
        <v>23</v>
      </c>
      <c r="K11" s="3" t="s">
        <v>19</v>
      </c>
      <c r="L11" s="4" t="s">
        <v>20</v>
      </c>
      <c r="M11" s="3" t="s">
        <v>23</v>
      </c>
      <c r="N11" s="4" t="s">
        <v>18</v>
      </c>
      <c r="O11" s="3" t="s">
        <v>23</v>
      </c>
      <c r="P11" s="4" t="s">
        <v>23</v>
      </c>
      <c r="Q11" s="3" t="s">
        <v>20</v>
      </c>
      <c r="R11" s="4" t="s">
        <v>18</v>
      </c>
      <c r="S11" s="3" t="s">
        <v>19</v>
      </c>
    </row>
    <row r="12" spans="1:19" x14ac:dyDescent="0.25">
      <c r="A12" s="2" t="s">
        <v>11</v>
      </c>
      <c r="B12" s="5"/>
      <c r="C12" s="3" t="s">
        <v>20</v>
      </c>
      <c r="D12" s="4" t="s">
        <v>19</v>
      </c>
      <c r="E12" s="3" t="s">
        <v>23</v>
      </c>
      <c r="F12" s="4" t="s">
        <v>23</v>
      </c>
      <c r="G12" s="3" t="s">
        <v>19</v>
      </c>
      <c r="H12" s="4" t="s">
        <v>18</v>
      </c>
      <c r="I12" s="3" t="s">
        <v>19</v>
      </c>
      <c r="J12" s="4" t="s">
        <v>23</v>
      </c>
      <c r="K12" s="3" t="s">
        <v>19</v>
      </c>
      <c r="L12" s="4" t="s">
        <v>18</v>
      </c>
      <c r="M12" s="3" t="s">
        <v>19</v>
      </c>
      <c r="N12" s="4" t="s">
        <v>18</v>
      </c>
      <c r="O12" s="3"/>
      <c r="P12" s="4" t="s">
        <v>23</v>
      </c>
      <c r="Q12" s="3" t="s">
        <v>19</v>
      </c>
      <c r="R12" s="4" t="s">
        <v>19</v>
      </c>
      <c r="S12" s="3" t="s">
        <v>19</v>
      </c>
    </row>
    <row r="13" spans="1:19" x14ac:dyDescent="0.25">
      <c r="A13" s="2" t="s">
        <v>12</v>
      </c>
      <c r="B13" s="5"/>
      <c r="C13" s="3" t="s">
        <v>20</v>
      </c>
      <c r="D13" s="4" t="s">
        <v>19</v>
      </c>
      <c r="E13" s="3" t="s">
        <v>23</v>
      </c>
      <c r="F13" s="4" t="s">
        <v>23</v>
      </c>
      <c r="G13" s="3" t="s">
        <v>19</v>
      </c>
      <c r="H13" s="4" t="s">
        <v>19</v>
      </c>
      <c r="I13" s="3" t="s">
        <v>19</v>
      </c>
      <c r="J13" s="4" t="s">
        <v>23</v>
      </c>
      <c r="K13" s="3" t="s">
        <v>18</v>
      </c>
      <c r="L13" s="4" t="s">
        <v>18</v>
      </c>
      <c r="M13" s="3" t="s">
        <v>23</v>
      </c>
      <c r="N13" s="4" t="s">
        <v>18</v>
      </c>
      <c r="O13" s="3" t="s">
        <v>19</v>
      </c>
      <c r="P13" s="4" t="s">
        <v>23</v>
      </c>
      <c r="Q13" s="3" t="s">
        <v>19</v>
      </c>
      <c r="R13" s="4" t="s">
        <v>23</v>
      </c>
      <c r="S13" s="3" t="s">
        <v>23</v>
      </c>
    </row>
    <row r="14" spans="1:19" x14ac:dyDescent="0.25">
      <c r="A14" s="2" t="s">
        <v>13</v>
      </c>
      <c r="B14" s="5"/>
      <c r="C14" s="3" t="s">
        <v>20</v>
      </c>
      <c r="D14" s="4" t="s">
        <v>19</v>
      </c>
      <c r="E14" s="3" t="s">
        <v>19</v>
      </c>
      <c r="F14" s="4" t="s">
        <v>19</v>
      </c>
      <c r="G14" s="3" t="s">
        <v>18</v>
      </c>
      <c r="H14" s="4" t="s">
        <v>18</v>
      </c>
      <c r="I14" s="3" t="s">
        <v>19</v>
      </c>
      <c r="J14" s="4" t="s">
        <v>18</v>
      </c>
      <c r="K14" s="3" t="s">
        <v>18</v>
      </c>
      <c r="L14" s="4" t="s">
        <v>18</v>
      </c>
      <c r="M14" s="3" t="s">
        <v>19</v>
      </c>
      <c r="N14" s="4" t="s">
        <v>19</v>
      </c>
      <c r="O14" s="3" t="s">
        <v>19</v>
      </c>
      <c r="P14" s="4" t="s">
        <v>19</v>
      </c>
      <c r="Q14" s="3" t="s">
        <v>23</v>
      </c>
      <c r="R14" s="4" t="s">
        <v>18</v>
      </c>
      <c r="S14" s="3" t="s">
        <v>23</v>
      </c>
    </row>
    <row r="15" spans="1:19" x14ac:dyDescent="0.25">
      <c r="A15" s="2" t="s">
        <v>70</v>
      </c>
      <c r="B15" s="5"/>
      <c r="C15" s="3" t="s">
        <v>20</v>
      </c>
      <c r="D15" s="4" t="s">
        <v>19</v>
      </c>
      <c r="E15" s="3" t="s">
        <v>19</v>
      </c>
      <c r="F15" s="4" t="s">
        <v>23</v>
      </c>
      <c r="G15" s="3" t="s">
        <v>19</v>
      </c>
      <c r="H15" s="4" t="s">
        <v>20</v>
      </c>
      <c r="I15" s="3" t="s">
        <v>19</v>
      </c>
      <c r="J15" s="4" t="s">
        <v>20</v>
      </c>
      <c r="K15" s="3" t="s">
        <v>19</v>
      </c>
      <c r="L15" s="4" t="s">
        <v>20</v>
      </c>
      <c r="M15" s="3" t="s">
        <v>19</v>
      </c>
      <c r="N15" s="4" t="s">
        <v>18</v>
      </c>
      <c r="O15" s="3" t="s">
        <v>18</v>
      </c>
      <c r="P15" s="4" t="s">
        <v>23</v>
      </c>
      <c r="Q15" s="3" t="s">
        <v>18</v>
      </c>
      <c r="R15" s="4" t="s">
        <v>18</v>
      </c>
      <c r="S15" s="3" t="s">
        <v>19</v>
      </c>
    </row>
    <row r="16" spans="1:19" x14ac:dyDescent="0.25">
      <c r="A16" s="2" t="s">
        <v>15</v>
      </c>
      <c r="B16" s="5"/>
      <c r="C16" s="3" t="s">
        <v>20</v>
      </c>
      <c r="D16" s="4" t="s">
        <v>19</v>
      </c>
      <c r="E16" s="3" t="s">
        <v>23</v>
      </c>
      <c r="F16" s="4" t="s">
        <v>23</v>
      </c>
      <c r="G16" s="3" t="s">
        <v>23</v>
      </c>
      <c r="H16" s="4" t="s">
        <v>19</v>
      </c>
      <c r="I16" s="3" t="s">
        <v>19</v>
      </c>
      <c r="J16" s="4" t="s">
        <v>19</v>
      </c>
      <c r="K16" s="3" t="s">
        <v>19</v>
      </c>
      <c r="L16" s="4" t="s">
        <v>20</v>
      </c>
      <c r="M16" s="3" t="s">
        <v>23</v>
      </c>
      <c r="N16" s="4" t="s">
        <v>18</v>
      </c>
      <c r="O16" s="3" t="s">
        <v>19</v>
      </c>
      <c r="P16" s="4" t="s">
        <v>19</v>
      </c>
      <c r="Q16" s="3" t="s">
        <v>18</v>
      </c>
      <c r="R16" s="4" t="s">
        <v>23</v>
      </c>
      <c r="S16" s="3" t="s">
        <v>19</v>
      </c>
    </row>
    <row r="17" spans="1:19" x14ac:dyDescent="0.25">
      <c r="A17" s="2" t="s">
        <v>16</v>
      </c>
      <c r="B17" s="5"/>
      <c r="C17" s="3" t="s">
        <v>20</v>
      </c>
      <c r="D17" s="4" t="s">
        <v>19</v>
      </c>
      <c r="E17" s="3" t="s">
        <v>23</v>
      </c>
      <c r="F17" s="4" t="s">
        <v>23</v>
      </c>
      <c r="G17" s="3" t="s">
        <v>23</v>
      </c>
      <c r="H17" s="4" t="s">
        <v>19</v>
      </c>
      <c r="I17" s="3" t="s">
        <v>19</v>
      </c>
      <c r="J17" s="4" t="s">
        <v>19</v>
      </c>
      <c r="K17" s="3" t="s">
        <v>19</v>
      </c>
      <c r="L17" s="4" t="s">
        <v>20</v>
      </c>
      <c r="M17" s="3" t="s">
        <v>23</v>
      </c>
      <c r="N17" s="4" t="s">
        <v>18</v>
      </c>
      <c r="O17" s="3" t="s">
        <v>19</v>
      </c>
      <c r="P17" s="4" t="s">
        <v>23</v>
      </c>
      <c r="Q17" s="3" t="s">
        <v>20</v>
      </c>
      <c r="R17" s="4" t="s">
        <v>19</v>
      </c>
      <c r="S17" s="3" t="s">
        <v>18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1A603-7086-4947-831C-EB4B41B56BAE}">
  <dimension ref="A1:L54"/>
  <sheetViews>
    <sheetView topLeftCell="A5" zoomScale="63" workbookViewId="0">
      <selection sqref="A1:G2"/>
    </sheetView>
  </sheetViews>
  <sheetFormatPr defaultRowHeight="15" x14ac:dyDescent="0.25"/>
  <cols>
    <col min="1" max="1" width="22.85546875" customWidth="1"/>
    <col min="2" max="3" width="22.85546875" style="43" customWidth="1"/>
    <col min="4" max="4" width="21.85546875" customWidth="1"/>
    <col min="5" max="5" width="25" bestFit="1" customWidth="1"/>
    <col min="6" max="6" width="28.5703125" bestFit="1" customWidth="1"/>
    <col min="7" max="7" width="25" bestFit="1" customWidth="1"/>
    <col min="8" max="8" width="18.42578125" bestFit="1" customWidth="1"/>
    <col min="9" max="9" width="18" bestFit="1" customWidth="1"/>
    <col min="10" max="10" width="24.140625" bestFit="1" customWidth="1"/>
    <col min="11" max="12" width="15.7109375" customWidth="1"/>
  </cols>
  <sheetData>
    <row r="1" spans="1:12" x14ac:dyDescent="0.25">
      <c r="A1" s="27" t="s">
        <v>71</v>
      </c>
      <c r="B1" s="40" t="s">
        <v>28</v>
      </c>
      <c r="C1" s="40" t="s">
        <v>52</v>
      </c>
      <c r="D1" s="80" t="s">
        <v>61</v>
      </c>
      <c r="E1" s="27" t="s">
        <v>53</v>
      </c>
      <c r="F1" s="27" t="s">
        <v>54</v>
      </c>
      <c r="G1" s="27" t="s">
        <v>55</v>
      </c>
      <c r="H1" s="27" t="s">
        <v>56</v>
      </c>
      <c r="I1" s="27" t="s">
        <v>57</v>
      </c>
      <c r="J1" s="27" t="s">
        <v>58</v>
      </c>
      <c r="K1" s="27" t="s">
        <v>59</v>
      </c>
      <c r="L1" s="27" t="s">
        <v>60</v>
      </c>
    </row>
    <row r="2" spans="1:12" ht="18.75" x14ac:dyDescent="0.3">
      <c r="A2" s="27" t="s">
        <v>41</v>
      </c>
      <c r="B2" s="41"/>
      <c r="C2" s="41" t="s">
        <v>41</v>
      </c>
      <c r="D2" s="81" t="s">
        <v>43</v>
      </c>
      <c r="E2" s="45" t="s">
        <v>0</v>
      </c>
      <c r="F2" s="45" t="s">
        <v>1</v>
      </c>
      <c r="G2" s="45" t="s">
        <v>2</v>
      </c>
      <c r="H2" s="45" t="s">
        <v>82</v>
      </c>
      <c r="I2" s="45" t="s">
        <v>7</v>
      </c>
      <c r="J2" s="45" t="s">
        <v>3</v>
      </c>
      <c r="K2" s="45"/>
      <c r="L2" s="45"/>
    </row>
    <row r="3" spans="1:12" ht="18.75" x14ac:dyDescent="0.3">
      <c r="A3" s="26" t="s">
        <v>42</v>
      </c>
      <c r="B3" s="41"/>
      <c r="C3" s="41" t="s">
        <v>41</v>
      </c>
      <c r="D3" s="81" t="s">
        <v>44</v>
      </c>
      <c r="E3" s="45" t="s">
        <v>0</v>
      </c>
      <c r="F3" s="45" t="s">
        <v>2</v>
      </c>
      <c r="G3" s="45" t="s">
        <v>7</v>
      </c>
      <c r="H3" s="45"/>
      <c r="I3" s="46"/>
      <c r="J3" s="46"/>
      <c r="K3" s="46"/>
      <c r="L3" s="46"/>
    </row>
    <row r="4" spans="1:12" ht="18.75" x14ac:dyDescent="0.3">
      <c r="A4" s="28"/>
      <c r="B4" s="41"/>
      <c r="C4" s="41" t="s">
        <v>41</v>
      </c>
      <c r="D4" s="81" t="s">
        <v>45</v>
      </c>
      <c r="E4" s="45" t="s">
        <v>5</v>
      </c>
      <c r="F4" s="45" t="s">
        <v>6</v>
      </c>
      <c r="G4" s="45"/>
      <c r="H4" s="45"/>
      <c r="I4" s="45"/>
      <c r="J4" s="46"/>
      <c r="K4" s="46"/>
      <c r="L4" s="46"/>
    </row>
    <row r="5" spans="1:12" ht="18.75" x14ac:dyDescent="0.3">
      <c r="A5" s="28"/>
      <c r="B5" s="41"/>
      <c r="C5" s="41" t="s">
        <v>41</v>
      </c>
      <c r="D5" s="82" t="s">
        <v>72</v>
      </c>
      <c r="E5" s="45" t="s">
        <v>0</v>
      </c>
      <c r="F5" s="45" t="s">
        <v>1</v>
      </c>
      <c r="G5" s="45" t="s">
        <v>2</v>
      </c>
      <c r="H5" s="45" t="s">
        <v>3</v>
      </c>
      <c r="I5" s="45" t="s">
        <v>82</v>
      </c>
      <c r="J5" s="45" t="s">
        <v>5</v>
      </c>
      <c r="K5" s="45" t="s">
        <v>6</v>
      </c>
      <c r="L5" s="45" t="s">
        <v>7</v>
      </c>
    </row>
    <row r="6" spans="1:12" ht="18.75" x14ac:dyDescent="0.3">
      <c r="A6" s="26"/>
      <c r="B6" s="42"/>
      <c r="C6" s="84" t="s">
        <v>42</v>
      </c>
      <c r="D6" s="83" t="s">
        <v>46</v>
      </c>
      <c r="E6" s="44" t="s">
        <v>8</v>
      </c>
      <c r="F6" s="44" t="s">
        <v>9</v>
      </c>
      <c r="G6" s="44" t="s">
        <v>10</v>
      </c>
      <c r="H6" s="44" t="s">
        <v>11</v>
      </c>
      <c r="I6" s="29"/>
      <c r="J6" s="29"/>
      <c r="K6" s="29"/>
      <c r="L6" s="29"/>
    </row>
    <row r="7" spans="1:12" ht="18.75" x14ac:dyDescent="0.3">
      <c r="A7" s="26"/>
      <c r="B7" s="42"/>
      <c r="C7" s="84" t="s">
        <v>42</v>
      </c>
      <c r="D7" s="83" t="s">
        <v>47</v>
      </c>
      <c r="E7" s="44" t="s">
        <v>70</v>
      </c>
      <c r="F7" s="44" t="s">
        <v>15</v>
      </c>
      <c r="G7" s="44" t="s">
        <v>16</v>
      </c>
      <c r="H7" s="29"/>
      <c r="I7" s="29"/>
      <c r="J7" s="29"/>
      <c r="K7" s="29"/>
      <c r="L7" s="29"/>
    </row>
    <row r="8" spans="1:12" ht="18.75" x14ac:dyDescent="0.3">
      <c r="A8" s="26"/>
      <c r="B8" s="42"/>
      <c r="C8" s="84" t="s">
        <v>42</v>
      </c>
      <c r="D8" s="83" t="s">
        <v>49</v>
      </c>
      <c r="E8" s="44" t="s">
        <v>12</v>
      </c>
      <c r="F8" s="44" t="s">
        <v>13</v>
      </c>
      <c r="G8" s="29"/>
      <c r="H8" s="29"/>
      <c r="I8" s="29"/>
      <c r="J8" s="29"/>
      <c r="K8" s="29"/>
      <c r="L8" s="29"/>
    </row>
    <row r="9" spans="1:12" x14ac:dyDescent="0.25">
      <c r="D9" s="83"/>
    </row>
    <row r="10" spans="1:12" x14ac:dyDescent="0.25">
      <c r="C10" s="94" t="s">
        <v>83</v>
      </c>
      <c r="D10" s="95"/>
      <c r="E10" s="96"/>
      <c r="F10" s="96"/>
      <c r="G10" s="96"/>
      <c r="H10" s="96"/>
      <c r="I10" s="96"/>
      <c r="J10" s="96"/>
      <c r="K10" s="96"/>
      <c r="L10" s="96"/>
    </row>
    <row r="11" spans="1:12" x14ac:dyDescent="0.25">
      <c r="C11" s="97" t="s">
        <v>52</v>
      </c>
      <c r="D11" s="98" t="s">
        <v>61</v>
      </c>
      <c r="E11" s="99" t="s">
        <v>53</v>
      </c>
      <c r="F11" s="99" t="s">
        <v>54</v>
      </c>
      <c r="G11" s="99" t="s">
        <v>55</v>
      </c>
      <c r="H11" s="99" t="s">
        <v>56</v>
      </c>
      <c r="I11" s="99" t="s">
        <v>57</v>
      </c>
      <c r="J11" s="99" t="s">
        <v>58</v>
      </c>
      <c r="K11" s="99" t="s">
        <v>59</v>
      </c>
      <c r="L11" s="100" t="s">
        <v>60</v>
      </c>
    </row>
    <row r="12" spans="1:12" ht="18.75" x14ac:dyDescent="0.3">
      <c r="A12" t="s">
        <v>41</v>
      </c>
      <c r="C12" s="101" t="s">
        <v>41</v>
      </c>
      <c r="D12" s="98" t="s">
        <v>43</v>
      </c>
      <c r="E12" s="102" t="s">
        <v>0</v>
      </c>
      <c r="F12" s="102" t="s">
        <v>1</v>
      </c>
      <c r="G12" s="102" t="s">
        <v>2</v>
      </c>
      <c r="H12" s="102" t="s">
        <v>4</v>
      </c>
      <c r="I12" s="102" t="s">
        <v>7</v>
      </c>
      <c r="J12" s="102"/>
      <c r="K12" s="102"/>
      <c r="L12" s="103"/>
    </row>
    <row r="13" spans="1:12" ht="18.75" x14ac:dyDescent="0.3">
      <c r="C13" s="101" t="s">
        <v>41</v>
      </c>
      <c r="D13" s="98" t="s">
        <v>44</v>
      </c>
      <c r="E13" s="102" t="s">
        <v>0</v>
      </c>
      <c r="F13" s="102" t="s">
        <v>2</v>
      </c>
      <c r="G13" s="102" t="s">
        <v>7</v>
      </c>
      <c r="H13" s="102"/>
      <c r="I13" s="104"/>
      <c r="J13" s="104"/>
      <c r="K13" s="104"/>
      <c r="L13" s="105"/>
    </row>
    <row r="14" spans="1:12" ht="18.75" x14ac:dyDescent="0.3">
      <c r="C14" s="101" t="s">
        <v>41</v>
      </c>
      <c r="D14" s="98" t="s">
        <v>45</v>
      </c>
      <c r="E14" s="102" t="s">
        <v>5</v>
      </c>
      <c r="F14" s="102" t="s">
        <v>6</v>
      </c>
      <c r="G14" s="102"/>
      <c r="H14" s="102"/>
      <c r="I14" s="102"/>
      <c r="J14" s="104"/>
      <c r="K14" s="104"/>
      <c r="L14" s="105"/>
    </row>
    <row r="15" spans="1:12" ht="18.75" x14ac:dyDescent="0.3">
      <c r="C15" s="101" t="s">
        <v>41</v>
      </c>
      <c r="D15" s="98" t="s">
        <v>72</v>
      </c>
      <c r="E15" s="102" t="s">
        <v>0</v>
      </c>
      <c r="F15" s="102" t="s">
        <v>1</v>
      </c>
      <c r="G15" s="102" t="s">
        <v>2</v>
      </c>
      <c r="H15" s="102" t="s">
        <v>3</v>
      </c>
      <c r="I15" s="102" t="s">
        <v>82</v>
      </c>
      <c r="J15" s="102" t="s">
        <v>5</v>
      </c>
      <c r="K15" s="102" t="s">
        <v>6</v>
      </c>
      <c r="L15" s="103" t="s">
        <v>7</v>
      </c>
    </row>
    <row r="16" spans="1:12" ht="18.75" x14ac:dyDescent="0.3">
      <c r="C16" s="106" t="s">
        <v>42</v>
      </c>
      <c r="D16" s="107" t="s">
        <v>46</v>
      </c>
      <c r="E16" s="108" t="s">
        <v>8</v>
      </c>
      <c r="F16" s="108" t="s">
        <v>9</v>
      </c>
      <c r="G16" s="108" t="s">
        <v>10</v>
      </c>
      <c r="H16" s="108" t="s">
        <v>11</v>
      </c>
      <c r="I16" s="109"/>
      <c r="J16" s="109"/>
      <c r="K16" s="109"/>
      <c r="L16" s="110"/>
    </row>
    <row r="17" spans="3:12" ht="18.75" x14ac:dyDescent="0.3">
      <c r="C17" s="106" t="s">
        <v>42</v>
      </c>
      <c r="D17" s="107" t="s">
        <v>47</v>
      </c>
      <c r="E17" s="44" t="s">
        <v>70</v>
      </c>
      <c r="F17" s="108" t="s">
        <v>15</v>
      </c>
      <c r="G17" s="108" t="s">
        <v>16</v>
      </c>
      <c r="H17" s="109"/>
      <c r="I17" s="109"/>
      <c r="J17" s="109"/>
      <c r="K17" s="109"/>
      <c r="L17" s="110"/>
    </row>
    <row r="18" spans="3:12" ht="18.75" x14ac:dyDescent="0.3">
      <c r="C18" s="106" t="s">
        <v>42</v>
      </c>
      <c r="D18" s="107" t="s">
        <v>49</v>
      </c>
      <c r="E18" s="108" t="s">
        <v>12</v>
      </c>
      <c r="F18" s="108" t="s">
        <v>13</v>
      </c>
      <c r="G18" s="109"/>
      <c r="H18" s="109"/>
      <c r="I18" s="109"/>
      <c r="J18" s="109"/>
      <c r="K18" s="109"/>
      <c r="L18" s="110"/>
    </row>
    <row r="22" spans="3:12" ht="21" x14ac:dyDescent="0.35">
      <c r="C22" s="93" t="s">
        <v>116</v>
      </c>
    </row>
    <row r="23" spans="3:12" x14ac:dyDescent="0.25">
      <c r="C23" s="65" t="s">
        <v>52</v>
      </c>
      <c r="D23" s="87" t="s">
        <v>61</v>
      </c>
      <c r="E23" s="2" t="s">
        <v>53</v>
      </c>
      <c r="F23" s="2" t="s">
        <v>54</v>
      </c>
      <c r="G23" s="2" t="s">
        <v>55</v>
      </c>
      <c r="H23" s="2" t="s">
        <v>56</v>
      </c>
      <c r="I23" s="2" t="s">
        <v>57</v>
      </c>
      <c r="J23" s="2" t="s">
        <v>58</v>
      </c>
      <c r="K23" s="2" t="s">
        <v>59</v>
      </c>
      <c r="L23" s="66" t="s">
        <v>60</v>
      </c>
    </row>
    <row r="24" spans="3:12" ht="18.75" x14ac:dyDescent="0.3">
      <c r="C24" s="85" t="s">
        <v>41</v>
      </c>
      <c r="D24" s="81" t="s">
        <v>43</v>
      </c>
      <c r="E24" s="45" t="s">
        <v>0</v>
      </c>
      <c r="F24" s="45" t="s">
        <v>1</v>
      </c>
      <c r="G24" s="45" t="s">
        <v>2</v>
      </c>
      <c r="H24" s="45" t="s">
        <v>82</v>
      </c>
      <c r="I24" s="45" t="s">
        <v>7</v>
      </c>
      <c r="J24" s="45" t="s">
        <v>3</v>
      </c>
      <c r="K24" s="45"/>
      <c r="L24" s="67"/>
    </row>
    <row r="25" spans="3:12" ht="18.75" x14ac:dyDescent="0.3">
      <c r="C25" s="85" t="s">
        <v>41</v>
      </c>
      <c r="D25" s="81" t="s">
        <v>44</v>
      </c>
      <c r="E25" s="45" t="s">
        <v>0</v>
      </c>
      <c r="F25" s="45" t="s">
        <v>2</v>
      </c>
      <c r="G25" s="45" t="s">
        <v>7</v>
      </c>
      <c r="H25" s="45"/>
      <c r="I25" s="88"/>
      <c r="J25" s="88"/>
      <c r="K25" s="88"/>
      <c r="L25" s="89"/>
    </row>
    <row r="26" spans="3:12" ht="18.75" x14ac:dyDescent="0.3">
      <c r="C26" s="85" t="s">
        <v>41</v>
      </c>
      <c r="D26" s="81" t="s">
        <v>45</v>
      </c>
      <c r="E26" s="45" t="s">
        <v>5</v>
      </c>
      <c r="F26" s="45" t="s">
        <v>6</v>
      </c>
      <c r="G26" s="45"/>
      <c r="H26" s="45"/>
      <c r="I26" s="45"/>
      <c r="J26" s="88"/>
      <c r="K26" s="88"/>
      <c r="L26" s="89"/>
    </row>
    <row r="27" spans="3:12" ht="18.75" x14ac:dyDescent="0.3">
      <c r="C27" s="85" t="s">
        <v>41</v>
      </c>
      <c r="D27" s="81" t="s">
        <v>72</v>
      </c>
      <c r="E27" s="45" t="s">
        <v>0</v>
      </c>
      <c r="F27" s="45" t="s">
        <v>1</v>
      </c>
      <c r="G27" s="45" t="s">
        <v>2</v>
      </c>
      <c r="H27" s="45" t="s">
        <v>3</v>
      </c>
      <c r="I27" s="45" t="s">
        <v>82</v>
      </c>
      <c r="J27" s="45" t="s">
        <v>5</v>
      </c>
      <c r="K27" s="45" t="s">
        <v>6</v>
      </c>
      <c r="L27" s="67" t="s">
        <v>7</v>
      </c>
    </row>
    <row r="28" spans="3:12" ht="18.75" x14ac:dyDescent="0.3">
      <c r="C28" s="86" t="s">
        <v>42</v>
      </c>
      <c r="D28" s="90" t="s">
        <v>46</v>
      </c>
      <c r="E28" s="44" t="s">
        <v>8</v>
      </c>
      <c r="F28" s="44" t="s">
        <v>9</v>
      </c>
      <c r="G28" s="44" t="s">
        <v>10</v>
      </c>
      <c r="H28" s="44" t="s">
        <v>11</v>
      </c>
      <c r="I28" s="91"/>
      <c r="J28" s="91"/>
      <c r="K28" s="91"/>
      <c r="L28" s="92"/>
    </row>
    <row r="29" spans="3:12" ht="18.75" x14ac:dyDescent="0.3">
      <c r="C29" s="86" t="s">
        <v>42</v>
      </c>
      <c r="D29" s="90" t="s">
        <v>47</v>
      </c>
      <c r="E29" s="44" t="s">
        <v>70</v>
      </c>
      <c r="F29" s="44" t="s">
        <v>15</v>
      </c>
      <c r="G29" s="44" t="s">
        <v>16</v>
      </c>
      <c r="H29" s="91"/>
      <c r="I29" s="91"/>
      <c r="J29" s="91"/>
      <c r="K29" s="91"/>
      <c r="L29" s="92"/>
    </row>
    <row r="30" spans="3:12" ht="18.75" x14ac:dyDescent="0.3">
      <c r="C30" s="86" t="s">
        <v>42</v>
      </c>
      <c r="D30" s="90" t="s">
        <v>49</v>
      </c>
      <c r="E30" s="44" t="s">
        <v>12</v>
      </c>
      <c r="F30" s="44" t="s">
        <v>13</v>
      </c>
      <c r="G30" s="91"/>
      <c r="H30" s="91"/>
      <c r="I30" s="91"/>
      <c r="J30" s="91"/>
      <c r="K30" s="91"/>
      <c r="L30" s="92"/>
    </row>
    <row r="34" spans="3:12" ht="21" x14ac:dyDescent="0.35">
      <c r="C34" s="93" t="s">
        <v>117</v>
      </c>
    </row>
    <row r="35" spans="3:12" x14ac:dyDescent="0.25">
      <c r="C35" s="65" t="s">
        <v>52</v>
      </c>
      <c r="D35" s="87" t="s">
        <v>61</v>
      </c>
      <c r="E35" s="2" t="s">
        <v>53</v>
      </c>
      <c r="F35" s="2" t="s">
        <v>54</v>
      </c>
      <c r="G35" s="2" t="s">
        <v>55</v>
      </c>
      <c r="H35" s="2" t="s">
        <v>56</v>
      </c>
      <c r="I35" s="2" t="s">
        <v>57</v>
      </c>
      <c r="J35" s="2" t="s">
        <v>58</v>
      </c>
      <c r="K35" s="2" t="s">
        <v>59</v>
      </c>
      <c r="L35" s="66" t="s">
        <v>60</v>
      </c>
    </row>
    <row r="36" spans="3:12" ht="18.75" x14ac:dyDescent="0.3">
      <c r="C36" s="85" t="s">
        <v>41</v>
      </c>
      <c r="D36" s="81" t="s">
        <v>43</v>
      </c>
      <c r="E36" s="45" t="s">
        <v>0</v>
      </c>
      <c r="F36" s="45" t="s">
        <v>1</v>
      </c>
      <c r="G36" s="45" t="s">
        <v>2</v>
      </c>
      <c r="H36" s="45" t="s">
        <v>82</v>
      </c>
      <c r="I36" s="45" t="s">
        <v>7</v>
      </c>
      <c r="J36" s="45"/>
      <c r="K36" s="45"/>
      <c r="L36" s="67"/>
    </row>
    <row r="37" spans="3:12" ht="18.75" x14ac:dyDescent="0.3">
      <c r="C37" s="85" t="s">
        <v>41</v>
      </c>
      <c r="D37" s="81" t="s">
        <v>44</v>
      </c>
      <c r="E37" s="45" t="s">
        <v>0</v>
      </c>
      <c r="F37" s="45" t="s">
        <v>2</v>
      </c>
      <c r="G37" s="45" t="s">
        <v>7</v>
      </c>
      <c r="H37" s="45"/>
      <c r="I37" s="88"/>
      <c r="J37" s="88"/>
      <c r="K37" s="88"/>
      <c r="L37" s="89"/>
    </row>
    <row r="38" spans="3:12" ht="18.75" x14ac:dyDescent="0.3">
      <c r="C38" s="85" t="s">
        <v>41</v>
      </c>
      <c r="D38" s="81" t="s">
        <v>45</v>
      </c>
      <c r="E38" s="45" t="s">
        <v>5</v>
      </c>
      <c r="F38" s="45" t="s">
        <v>6</v>
      </c>
      <c r="G38" s="45"/>
      <c r="H38" s="45"/>
      <c r="I38" s="45"/>
      <c r="J38" s="88"/>
      <c r="K38" s="88"/>
      <c r="L38" s="89"/>
    </row>
    <row r="39" spans="3:12" ht="18.75" x14ac:dyDescent="0.3">
      <c r="C39" s="85" t="s">
        <v>41</v>
      </c>
      <c r="D39" s="81" t="s">
        <v>72</v>
      </c>
      <c r="E39" s="45" t="s">
        <v>0</v>
      </c>
      <c r="F39" s="45" t="s">
        <v>1</v>
      </c>
      <c r="G39" s="45" t="s">
        <v>2</v>
      </c>
      <c r="H39" s="45" t="s">
        <v>3</v>
      </c>
      <c r="I39" s="45" t="s">
        <v>82</v>
      </c>
      <c r="J39" s="45" t="s">
        <v>5</v>
      </c>
      <c r="K39" s="45" t="s">
        <v>6</v>
      </c>
      <c r="L39" s="67" t="s">
        <v>7</v>
      </c>
    </row>
    <row r="40" spans="3:12" ht="18.75" x14ac:dyDescent="0.3">
      <c r="C40" s="86" t="s">
        <v>42</v>
      </c>
      <c r="D40" s="90" t="s">
        <v>46</v>
      </c>
      <c r="E40" s="44" t="s">
        <v>8</v>
      </c>
      <c r="F40" s="44" t="s">
        <v>9</v>
      </c>
      <c r="G40" s="44" t="s">
        <v>10</v>
      </c>
      <c r="H40" s="44" t="s">
        <v>11</v>
      </c>
      <c r="I40" s="91"/>
      <c r="J40" s="91"/>
      <c r="K40" s="91"/>
      <c r="L40" s="92"/>
    </row>
    <row r="41" spans="3:12" ht="18.75" x14ac:dyDescent="0.3">
      <c r="C41" s="86" t="s">
        <v>42</v>
      </c>
      <c r="D41" s="90" t="s">
        <v>47</v>
      </c>
      <c r="E41" s="44" t="s">
        <v>70</v>
      </c>
      <c r="F41" s="44" t="s">
        <v>15</v>
      </c>
      <c r="G41" s="44" t="s">
        <v>16</v>
      </c>
      <c r="H41" s="91"/>
      <c r="I41" s="91"/>
      <c r="J41" s="91"/>
      <c r="K41" s="91"/>
      <c r="L41" s="92"/>
    </row>
    <row r="42" spans="3:12" ht="18.75" x14ac:dyDescent="0.3">
      <c r="C42" s="86" t="s">
        <v>42</v>
      </c>
      <c r="D42" s="90" t="s">
        <v>49</v>
      </c>
      <c r="E42" s="44" t="s">
        <v>12</v>
      </c>
      <c r="F42" s="44" t="s">
        <v>13</v>
      </c>
      <c r="G42" s="91"/>
      <c r="H42" s="91"/>
      <c r="I42" s="91"/>
      <c r="J42" s="91"/>
      <c r="K42" s="91"/>
      <c r="L42" s="92"/>
    </row>
    <row r="46" spans="3:12" ht="21" x14ac:dyDescent="0.35">
      <c r="C46" s="93" t="s">
        <v>118</v>
      </c>
    </row>
    <row r="47" spans="3:12" x14ac:dyDescent="0.25">
      <c r="C47" s="65" t="s">
        <v>52</v>
      </c>
      <c r="D47" s="87" t="s">
        <v>61</v>
      </c>
      <c r="E47" s="2" t="s">
        <v>53</v>
      </c>
      <c r="F47" s="2" t="s">
        <v>54</v>
      </c>
      <c r="G47" s="2" t="s">
        <v>55</v>
      </c>
      <c r="H47" s="2" t="s">
        <v>56</v>
      </c>
      <c r="I47" s="2" t="s">
        <v>57</v>
      </c>
      <c r="J47" s="2" t="s">
        <v>58</v>
      </c>
      <c r="K47" s="2" t="s">
        <v>59</v>
      </c>
      <c r="L47" s="66" t="s">
        <v>60</v>
      </c>
    </row>
    <row r="48" spans="3:12" ht="18.75" x14ac:dyDescent="0.3">
      <c r="C48" s="85" t="s">
        <v>41</v>
      </c>
      <c r="D48" s="81" t="s">
        <v>43</v>
      </c>
      <c r="E48" s="45" t="s">
        <v>0</v>
      </c>
      <c r="F48" s="45" t="s">
        <v>1</v>
      </c>
      <c r="G48" s="45" t="s">
        <v>2</v>
      </c>
      <c r="H48" s="45" t="s">
        <v>82</v>
      </c>
      <c r="I48" s="45" t="s">
        <v>7</v>
      </c>
      <c r="J48" s="45"/>
      <c r="K48" s="45"/>
      <c r="L48" s="67"/>
    </row>
    <row r="49" spans="3:12" ht="18.75" x14ac:dyDescent="0.3">
      <c r="C49" s="85" t="s">
        <v>41</v>
      </c>
      <c r="D49" s="81" t="s">
        <v>44</v>
      </c>
      <c r="E49" s="45" t="s">
        <v>0</v>
      </c>
      <c r="F49" s="45" t="s">
        <v>2</v>
      </c>
      <c r="G49" s="45" t="s">
        <v>7</v>
      </c>
      <c r="H49" s="45"/>
      <c r="I49" s="88"/>
      <c r="J49" s="88"/>
      <c r="K49" s="88"/>
      <c r="L49" s="89"/>
    </row>
    <row r="50" spans="3:12" ht="18.75" x14ac:dyDescent="0.3">
      <c r="C50" s="85" t="s">
        <v>41</v>
      </c>
      <c r="D50" s="81" t="s">
        <v>45</v>
      </c>
      <c r="E50" s="45" t="s">
        <v>5</v>
      </c>
      <c r="F50" s="45" t="s">
        <v>6</v>
      </c>
      <c r="G50" s="45"/>
      <c r="H50" s="45"/>
      <c r="I50" s="45"/>
      <c r="J50" s="88"/>
      <c r="K50" s="88"/>
      <c r="L50" s="89"/>
    </row>
    <row r="51" spans="3:12" ht="18.75" x14ac:dyDescent="0.3">
      <c r="C51" s="85" t="s">
        <v>41</v>
      </c>
      <c r="D51" s="81" t="s">
        <v>72</v>
      </c>
      <c r="E51" s="45" t="s">
        <v>0</v>
      </c>
      <c r="F51" s="45" t="s">
        <v>1</v>
      </c>
      <c r="G51" s="45" t="s">
        <v>2</v>
      </c>
      <c r="H51" s="45" t="s">
        <v>3</v>
      </c>
      <c r="I51" s="45" t="s">
        <v>82</v>
      </c>
      <c r="J51" s="45" t="s">
        <v>5</v>
      </c>
      <c r="K51" s="45" t="s">
        <v>6</v>
      </c>
      <c r="L51" s="67" t="s">
        <v>7</v>
      </c>
    </row>
    <row r="52" spans="3:12" ht="18.75" x14ac:dyDescent="0.3">
      <c r="C52" s="86" t="s">
        <v>42</v>
      </c>
      <c r="D52" s="90" t="s">
        <v>46</v>
      </c>
      <c r="E52" s="44" t="s">
        <v>8</v>
      </c>
      <c r="F52" s="44" t="s">
        <v>9</v>
      </c>
      <c r="G52" s="44" t="s">
        <v>10</v>
      </c>
      <c r="H52" s="44" t="s">
        <v>11</v>
      </c>
      <c r="I52" s="91"/>
      <c r="J52" s="91"/>
      <c r="K52" s="91"/>
      <c r="L52" s="92"/>
    </row>
    <row r="53" spans="3:12" ht="18.75" x14ac:dyDescent="0.3">
      <c r="C53" s="86" t="s">
        <v>42</v>
      </c>
      <c r="D53" s="90" t="s">
        <v>47</v>
      </c>
      <c r="E53" s="44" t="s">
        <v>70</v>
      </c>
      <c r="F53" s="44" t="s">
        <v>15</v>
      </c>
      <c r="G53" s="44" t="s">
        <v>16</v>
      </c>
      <c r="H53" s="91"/>
      <c r="I53" s="91"/>
      <c r="J53" s="91"/>
      <c r="K53" s="91"/>
      <c r="L53" s="92"/>
    </row>
    <row r="54" spans="3:12" ht="18.75" x14ac:dyDescent="0.3">
      <c r="C54" s="86" t="s">
        <v>42</v>
      </c>
      <c r="D54" s="90" t="s">
        <v>49</v>
      </c>
      <c r="E54" s="44" t="s">
        <v>12</v>
      </c>
      <c r="F54" s="44" t="s">
        <v>13</v>
      </c>
      <c r="G54" s="91"/>
      <c r="H54" s="91"/>
      <c r="I54" s="91"/>
      <c r="J54" s="91"/>
      <c r="K54" s="91"/>
      <c r="L54" s="92"/>
    </row>
  </sheetData>
  <phoneticPr fontId="5" type="noConversion"/>
  <pageMargins left="0.7" right="0.7" top="0.75" bottom="0.75" header="0.3" footer="0.3"/>
  <pageSetup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4833D-0B66-45B1-A9D7-7EFAB2E0DACF}">
  <dimension ref="A1:AG9"/>
  <sheetViews>
    <sheetView zoomScaleNormal="100" workbookViewId="0">
      <selection sqref="A1:G2"/>
    </sheetView>
  </sheetViews>
  <sheetFormatPr defaultRowHeight="15" x14ac:dyDescent="0.25"/>
  <cols>
    <col min="1" max="1" width="23.7109375" bestFit="1" customWidth="1"/>
    <col min="2" max="2" width="33.7109375" customWidth="1"/>
    <col min="3" max="3" width="26.7109375" bestFit="1" customWidth="1"/>
    <col min="4" max="4" width="26.28515625" customWidth="1"/>
    <col min="5" max="5" width="40.28515625" customWidth="1"/>
    <col min="8" max="8" width="23.140625" customWidth="1"/>
    <col min="9" max="9" width="33.7109375" bestFit="1" customWidth="1"/>
    <col min="10" max="10" width="26.7109375" bestFit="1" customWidth="1"/>
    <col min="11" max="11" width="26.28515625" bestFit="1" customWidth="1"/>
    <col min="12" max="12" width="40.28515625" bestFit="1" customWidth="1"/>
    <col min="15" max="15" width="22.85546875" bestFit="1" customWidth="1"/>
    <col min="16" max="16" width="33.7109375" bestFit="1" customWidth="1"/>
    <col min="17" max="17" width="26.7109375" bestFit="1" customWidth="1"/>
    <col min="18" max="18" width="26.28515625" bestFit="1" customWidth="1"/>
    <col min="19" max="19" width="40.28515625" bestFit="1" customWidth="1"/>
    <col min="22" max="22" width="23.7109375" bestFit="1" customWidth="1"/>
    <col min="23" max="23" width="33.7109375" bestFit="1" customWidth="1"/>
    <col min="24" max="24" width="26.7109375" bestFit="1" customWidth="1"/>
    <col min="25" max="25" width="26.28515625" bestFit="1" customWidth="1"/>
    <col min="26" max="26" width="40.28515625" bestFit="1" customWidth="1"/>
    <col min="29" max="29" width="23.7109375" bestFit="1" customWidth="1"/>
    <col min="30" max="30" width="33.7109375" bestFit="1" customWidth="1"/>
    <col min="31" max="31" width="26.7109375" bestFit="1" customWidth="1"/>
    <col min="32" max="32" width="26.28515625" bestFit="1" customWidth="1"/>
    <col min="33" max="33" width="40.28515625" bestFit="1" customWidth="1"/>
  </cols>
  <sheetData>
    <row r="1" spans="1:33" s="111" customFormat="1" ht="21" x14ac:dyDescent="0.35">
      <c r="A1" s="111" t="s">
        <v>123</v>
      </c>
      <c r="H1" s="111" t="s">
        <v>97</v>
      </c>
      <c r="O1" s="111" t="s">
        <v>100</v>
      </c>
      <c r="V1" s="111" t="s">
        <v>98</v>
      </c>
      <c r="AC1" s="111" t="s">
        <v>99</v>
      </c>
    </row>
    <row r="2" spans="1:33" ht="36" x14ac:dyDescent="0.25">
      <c r="A2" s="55" t="s">
        <v>78</v>
      </c>
      <c r="B2" s="54" t="s">
        <v>74</v>
      </c>
      <c r="C2" s="54" t="s">
        <v>76</v>
      </c>
      <c r="D2" s="54" t="s">
        <v>77</v>
      </c>
      <c r="E2" s="54" t="s">
        <v>136</v>
      </c>
      <c r="H2" s="55" t="s">
        <v>78</v>
      </c>
      <c r="I2" s="54" t="s">
        <v>74</v>
      </c>
      <c r="J2" s="54" t="s">
        <v>76</v>
      </c>
      <c r="K2" s="54" t="s">
        <v>77</v>
      </c>
      <c r="L2" s="54" t="s">
        <v>137</v>
      </c>
      <c r="O2" s="55" t="s">
        <v>78</v>
      </c>
      <c r="P2" s="54" t="s">
        <v>74</v>
      </c>
      <c r="Q2" s="54" t="s">
        <v>76</v>
      </c>
      <c r="R2" s="54" t="s">
        <v>77</v>
      </c>
      <c r="S2" s="54" t="s">
        <v>137</v>
      </c>
      <c r="V2" s="55" t="s">
        <v>78</v>
      </c>
      <c r="W2" s="54" t="s">
        <v>74</v>
      </c>
      <c r="X2" s="54" t="s">
        <v>76</v>
      </c>
      <c r="Y2" s="54" t="s">
        <v>77</v>
      </c>
      <c r="Z2" s="54" t="s">
        <v>137</v>
      </c>
      <c r="AC2" s="55" t="s">
        <v>78</v>
      </c>
      <c r="AD2" s="54" t="s">
        <v>74</v>
      </c>
      <c r="AE2" s="54" t="s">
        <v>76</v>
      </c>
      <c r="AF2" s="54" t="s">
        <v>77</v>
      </c>
      <c r="AG2" s="54" t="s">
        <v>137</v>
      </c>
    </row>
    <row r="3" spans="1:33" ht="15.75" x14ac:dyDescent="0.25">
      <c r="B3" s="51" t="s">
        <v>43</v>
      </c>
      <c r="C3" s="51" t="s">
        <v>43</v>
      </c>
      <c r="D3" s="51" t="s">
        <v>44</v>
      </c>
      <c r="E3" s="51" t="s">
        <v>43</v>
      </c>
      <c r="I3" s="51" t="s">
        <v>43</v>
      </c>
      <c r="J3" s="51" t="s">
        <v>43</v>
      </c>
      <c r="K3" s="51" t="s">
        <v>44</v>
      </c>
      <c r="L3" s="51" t="s">
        <v>43</v>
      </c>
      <c r="P3" s="51" t="s">
        <v>43</v>
      </c>
      <c r="Q3" s="51" t="s">
        <v>43</v>
      </c>
      <c r="R3" s="51" t="s">
        <v>44</v>
      </c>
      <c r="S3" s="51" t="s">
        <v>43</v>
      </c>
      <c r="W3" s="51" t="s">
        <v>43</v>
      </c>
      <c r="X3" s="51" t="s">
        <v>43</v>
      </c>
      <c r="Y3" s="51" t="s">
        <v>45</v>
      </c>
      <c r="Z3" s="51" t="s">
        <v>43</v>
      </c>
      <c r="AD3" s="69" t="s">
        <v>43</v>
      </c>
      <c r="AE3" s="51" t="s">
        <v>43</v>
      </c>
      <c r="AF3" s="51" t="s">
        <v>45</v>
      </c>
      <c r="AG3" s="51" t="s">
        <v>43</v>
      </c>
    </row>
    <row r="4" spans="1:33" ht="15.75" x14ac:dyDescent="0.25">
      <c r="B4" s="51" t="s">
        <v>44</v>
      </c>
      <c r="C4" s="51" t="s">
        <v>44</v>
      </c>
      <c r="D4" s="51" t="s">
        <v>72</v>
      </c>
      <c r="E4" s="51" t="s">
        <v>44</v>
      </c>
      <c r="I4" s="51" t="s">
        <v>44</v>
      </c>
      <c r="J4" s="51" t="s">
        <v>44</v>
      </c>
      <c r="K4" s="51" t="s">
        <v>72</v>
      </c>
      <c r="L4" s="51" t="s">
        <v>44</v>
      </c>
      <c r="P4" s="51" t="s">
        <v>44</v>
      </c>
      <c r="Q4" s="51" t="s">
        <v>44</v>
      </c>
      <c r="R4" s="51" t="s">
        <v>45</v>
      </c>
      <c r="S4" s="51" t="s">
        <v>44</v>
      </c>
      <c r="W4" s="51" t="s">
        <v>45</v>
      </c>
      <c r="X4" s="51" t="s">
        <v>45</v>
      </c>
      <c r="Y4" s="51" t="s">
        <v>72</v>
      </c>
      <c r="Z4" s="51" t="s">
        <v>45</v>
      </c>
      <c r="AD4" s="51" t="s">
        <v>45</v>
      </c>
      <c r="AE4" s="51" t="s">
        <v>45</v>
      </c>
      <c r="AF4" s="51" t="s">
        <v>72</v>
      </c>
      <c r="AG4" s="51" t="s">
        <v>45</v>
      </c>
    </row>
    <row r="5" spans="1:33" ht="15.75" x14ac:dyDescent="0.25">
      <c r="B5" s="51" t="s">
        <v>72</v>
      </c>
      <c r="C5" s="51" t="s">
        <v>72</v>
      </c>
      <c r="D5" s="52" t="s">
        <v>46</v>
      </c>
      <c r="E5" s="51" t="s">
        <v>72</v>
      </c>
      <c r="I5" s="51" t="s">
        <v>72</v>
      </c>
      <c r="J5" s="51" t="s">
        <v>72</v>
      </c>
      <c r="K5" s="52" t="s">
        <v>46</v>
      </c>
      <c r="L5" s="51" t="s">
        <v>72</v>
      </c>
      <c r="P5" s="51" t="s">
        <v>45</v>
      </c>
      <c r="Q5" s="51" t="s">
        <v>45</v>
      </c>
      <c r="R5" s="51" t="s">
        <v>72</v>
      </c>
      <c r="S5" s="51" t="s">
        <v>45</v>
      </c>
      <c r="W5" s="51" t="s">
        <v>72</v>
      </c>
      <c r="X5" s="51" t="s">
        <v>72</v>
      </c>
      <c r="Y5" s="52" t="s">
        <v>46</v>
      </c>
      <c r="Z5" s="51" t="s">
        <v>72</v>
      </c>
      <c r="AD5" s="51" t="s">
        <v>72</v>
      </c>
      <c r="AE5" s="51" t="s">
        <v>72</v>
      </c>
      <c r="AF5" s="52" t="s">
        <v>46</v>
      </c>
      <c r="AG5" s="51" t="s">
        <v>72</v>
      </c>
    </row>
    <row r="6" spans="1:33" ht="15.75" x14ac:dyDescent="0.25">
      <c r="D6" s="52" t="s">
        <v>47</v>
      </c>
      <c r="E6" s="52" t="s">
        <v>46</v>
      </c>
      <c r="K6" s="52" t="s">
        <v>47</v>
      </c>
      <c r="L6" s="52" t="s">
        <v>46</v>
      </c>
      <c r="P6" s="51" t="s">
        <v>72</v>
      </c>
      <c r="Q6" s="51" t="s">
        <v>72</v>
      </c>
      <c r="R6" s="52" t="s">
        <v>46</v>
      </c>
      <c r="S6" s="51" t="s">
        <v>72</v>
      </c>
      <c r="Y6" s="52" t="s">
        <v>47</v>
      </c>
      <c r="Z6" s="52" t="s">
        <v>46</v>
      </c>
      <c r="AG6" s="52" t="s">
        <v>46</v>
      </c>
    </row>
    <row r="7" spans="1:33" ht="15.75" x14ac:dyDescent="0.25">
      <c r="D7" s="52" t="s">
        <v>49</v>
      </c>
      <c r="E7" s="52" t="s">
        <v>47</v>
      </c>
      <c r="K7" s="52" t="s">
        <v>49</v>
      </c>
      <c r="L7" s="52" t="s">
        <v>47</v>
      </c>
      <c r="R7" s="52" t="s">
        <v>47</v>
      </c>
      <c r="S7" s="52" t="s">
        <v>46</v>
      </c>
      <c r="Y7" s="52" t="s">
        <v>49</v>
      </c>
      <c r="Z7" s="52" t="s">
        <v>47</v>
      </c>
    </row>
    <row r="8" spans="1:33" ht="15.75" x14ac:dyDescent="0.25">
      <c r="E8" s="52" t="s">
        <v>49</v>
      </c>
      <c r="L8" s="52" t="s">
        <v>49</v>
      </c>
      <c r="R8" s="52" t="s">
        <v>49</v>
      </c>
      <c r="S8" s="52" t="s">
        <v>47</v>
      </c>
      <c r="Z8" s="52" t="s">
        <v>49</v>
      </c>
    </row>
    <row r="9" spans="1:33" ht="15.75" x14ac:dyDescent="0.25">
      <c r="S9" s="52" t="s">
        <v>49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E41FB-6B52-44CC-8372-C7D6D4424B44}">
  <dimension ref="A1:L28"/>
  <sheetViews>
    <sheetView zoomScale="74" zoomScaleNormal="100" workbookViewId="0">
      <selection sqref="A1:G2"/>
    </sheetView>
  </sheetViews>
  <sheetFormatPr defaultRowHeight="15" x14ac:dyDescent="0.25"/>
  <cols>
    <col min="1" max="2" width="29" customWidth="1"/>
    <col min="3" max="3" width="7.42578125" customWidth="1"/>
    <col min="4" max="4" width="37.7109375" customWidth="1"/>
    <col min="5" max="12" width="15.85546875" customWidth="1"/>
  </cols>
  <sheetData>
    <row r="1" spans="1:12" ht="43.5" customHeight="1" x14ac:dyDescent="0.25">
      <c r="A1" s="164" t="s">
        <v>73</v>
      </c>
      <c r="B1" s="164"/>
      <c r="D1" s="30" t="s">
        <v>61</v>
      </c>
      <c r="E1" s="30" t="s">
        <v>53</v>
      </c>
      <c r="F1" s="30" t="s">
        <v>54</v>
      </c>
      <c r="G1" s="30" t="s">
        <v>55</v>
      </c>
      <c r="H1" s="30" t="s">
        <v>56</v>
      </c>
      <c r="I1" s="30" t="s">
        <v>57</v>
      </c>
      <c r="J1" s="30" t="s">
        <v>58</v>
      </c>
      <c r="K1" s="30" t="s">
        <v>59</v>
      </c>
      <c r="L1" s="31" t="s">
        <v>60</v>
      </c>
    </row>
    <row r="2" spans="1:12" ht="33" x14ac:dyDescent="0.25">
      <c r="A2" s="164"/>
      <c r="B2" s="164"/>
      <c r="D2" s="32" t="s">
        <v>44</v>
      </c>
      <c r="E2" s="33" t="str">
        <f>VLOOKUP(D2,Table5[[Solar strategy category]:[Solar strategy 8]],2,FALSE)</f>
        <v>South/equatorial  Window</v>
      </c>
      <c r="F2" s="33" t="str">
        <f>VLOOKUP(D2,Table5[[Solar strategy category]:[Solar strategy 8]],3,FALSE)</f>
        <v>East/west window</v>
      </c>
      <c r="G2" s="33" t="str">
        <f>VLOOKUP(D2,Table5[[Solar strategy category]:[Solar strategy 8]],4,FALSE)</f>
        <v>Solar access</v>
      </c>
      <c r="H2" s="33">
        <f>VLOOKUP(D2,Table5[[Solar strategy category]:[Solar strategy 8]],5,FALSE)</f>
        <v>0</v>
      </c>
      <c r="I2" s="33">
        <f>VLOOKUP(D2,Table5[[Solar strategy category]:[Solar strategy 8]],6,FALSE)</f>
        <v>0</v>
      </c>
      <c r="J2" s="33">
        <f>VLOOKUP(D2,Table5[[Solar strategy category]:[Solar strategy 8]],7,FALSE)</f>
        <v>0</v>
      </c>
      <c r="K2" s="33">
        <f>VLOOKUP(D2,Table5[[Solar strategy category]:[Solar strategy 8]],8,FALSE)</f>
        <v>0</v>
      </c>
      <c r="L2" s="33">
        <f>VLOOKUP(D2,Table5[[Solar strategy category]:[Solar strategy 8]],9,FALSE)</f>
        <v>0</v>
      </c>
    </row>
    <row r="3" spans="1:12" ht="16.5" x14ac:dyDescent="0.3">
      <c r="D3" s="34" t="s">
        <v>68</v>
      </c>
      <c r="E3" s="38">
        <f>VLOOKUP(E2,'Existing MAIN'!$A$2:$H$18,2,FALSE)</f>
        <v>7.2592592592592595</v>
      </c>
      <c r="F3" s="38">
        <f>VLOOKUP(F2,'Existing MAIN'!$A$2:$H$18,2,FALSE)</f>
        <v>7.333333333333333</v>
      </c>
      <c r="G3" s="38">
        <f>VLOOKUP(G2,'Existing MAIN'!$A$2:$H$18,2,FALSE)</f>
        <v>6.2222222222222223</v>
      </c>
      <c r="H3" s="38" t="e">
        <f>VLOOKUP(H2,'Existing MAIN'!$A$2:$H$18,2,FALSE)</f>
        <v>#N/A</v>
      </c>
      <c r="I3" s="38" t="e">
        <f>VLOOKUP(I2,'Existing MAIN'!$A$2:$H$18,2,FALSE)</f>
        <v>#N/A</v>
      </c>
      <c r="J3" s="38" t="e">
        <f>VLOOKUP(J2,'Existing MAIN'!$A$2:$H$18,2,FALSE)</f>
        <v>#N/A</v>
      </c>
      <c r="K3" s="38" t="e">
        <f>VLOOKUP(K2,'Existing MAIN'!$A$2:$H$18,2,FALSE)</f>
        <v>#N/A</v>
      </c>
      <c r="L3" s="38" t="e">
        <f>VLOOKUP(L2,'Existing MAIN'!$A$2:$H$18,2,FALSE)</f>
        <v>#N/A</v>
      </c>
    </row>
    <row r="4" spans="1:12" ht="33" x14ac:dyDescent="0.3">
      <c r="A4" s="47" t="s">
        <v>101</v>
      </c>
      <c r="B4" s="48"/>
      <c r="D4" s="35" t="s">
        <v>62</v>
      </c>
      <c r="E4" s="36" t="str">
        <f>VLOOKUP(E$2,'Existing MAIN'!$A$21:$B$37,2,FALSE)</f>
        <v>Need some/deep renovation</v>
      </c>
      <c r="F4" s="36" t="str">
        <f>VLOOKUP(F$2,'Existing MAIN'!$A$21:$B$37,2,FALSE)</f>
        <v>Need some/deep renovation</v>
      </c>
      <c r="G4" s="36" t="str">
        <f>VLOOKUP(G$2,'Existing MAIN'!$A$21:$B$37,2,FALSE)</f>
        <v>Need deep renovation</v>
      </c>
      <c r="H4" s="36" t="e">
        <f>VLOOKUP(H$2,'Existing MAIN'!$A$21:$B$37,2,FALSE)</f>
        <v>#N/A</v>
      </c>
      <c r="I4" s="36" t="e">
        <f>VLOOKUP(I$2,'Existing MAIN'!$A$21:$B$37,2)</f>
        <v>#N/A</v>
      </c>
      <c r="J4" s="36" t="e">
        <f>VLOOKUP(J$2,'Existing MAIN'!$A$21:$B$37,2)</f>
        <v>#N/A</v>
      </c>
      <c r="K4" s="36" t="e">
        <f>VLOOKUP(K$2,'Existing MAIN'!$A$21:$B$37,2)</f>
        <v>#N/A</v>
      </c>
      <c r="L4" s="36" t="e">
        <f>VLOOKUP(L$2,'Existing MAIN'!$A$21:$B$37,2)</f>
        <v>#N/A</v>
      </c>
    </row>
    <row r="5" spans="1:12" ht="18" x14ac:dyDescent="0.3">
      <c r="A5" s="49" t="s">
        <v>41</v>
      </c>
      <c r="B5" s="50" t="s">
        <v>42</v>
      </c>
      <c r="D5" s="35" t="s">
        <v>39</v>
      </c>
      <c r="E5" s="36" t="str">
        <f>VLOOKUP(E$2,'Existing MAIN'!$A$39:$B$55,2, FALSE)</f>
        <v>Medium/Low</v>
      </c>
      <c r="F5" s="36" t="str">
        <f>VLOOKUP(F$2,'Existing MAIN'!$A$39:$B$55,2, FALSE)</f>
        <v>Medium/Low</v>
      </c>
      <c r="G5" s="36" t="str">
        <f>VLOOKUP(G$2,'Existing MAIN'!$A$39:$B$55,2, FALSE)</f>
        <v>Medium/Low</v>
      </c>
      <c r="H5" s="36" t="e">
        <f>VLOOKUP(H$2,'Existing MAIN'!$A$39:$B$55,2, FALSE)</f>
        <v>#N/A</v>
      </c>
      <c r="I5" s="36" t="e">
        <f>VLOOKUP(I$2,'Existing MAIN'!$A$39:$B$55,2, FALSE)</f>
        <v>#N/A</v>
      </c>
      <c r="J5" s="36" t="e">
        <f>VLOOKUP(J$2,'Existing MAIN'!$A$39:$B$55,2, FALSE)</f>
        <v>#N/A</v>
      </c>
      <c r="K5" s="36" t="e">
        <f>VLOOKUP(K$2,'Existing MAIN'!$A$39:$B$55,2, FALSE)</f>
        <v>#N/A</v>
      </c>
      <c r="L5" s="36" t="e">
        <f>VLOOKUP(L$2,'Existing MAIN'!$A$39:$B$55,2, FALSE)</f>
        <v>#N/A</v>
      </c>
    </row>
    <row r="6" spans="1:12" ht="16.5" x14ac:dyDescent="0.3">
      <c r="A6" s="51" t="s">
        <v>43</v>
      </c>
      <c r="B6" s="52" t="s">
        <v>46</v>
      </c>
      <c r="D6" s="35" t="s">
        <v>38</v>
      </c>
      <c r="E6" s="36" t="str">
        <f>VLOOKUP(E$2,'Existing MAIN'!$A$57:$B$73,2, FALSE)</f>
        <v>High/Medium</v>
      </c>
      <c r="F6" s="36" t="str">
        <f>VLOOKUP(F$2,'Existing MAIN'!$A$57:$B$73,2, FALSE)</f>
        <v>High/Medium</v>
      </c>
      <c r="G6" s="36" t="str">
        <f>VLOOKUP(G$2,'Existing MAIN'!$A$57:$B$73,2, FALSE)</f>
        <v>High/Medium</v>
      </c>
      <c r="H6" s="36" t="e">
        <f>VLOOKUP(H$2,'Existing MAIN'!$A$57:$B$73,2, FALSE)</f>
        <v>#N/A</v>
      </c>
      <c r="I6" s="36" t="e">
        <f>VLOOKUP(I$2,'Existing MAIN'!$A$57:$B$73,2, FALSE)</f>
        <v>#N/A</v>
      </c>
      <c r="J6" s="36" t="e">
        <f>VLOOKUP(J$2,'Existing MAIN'!$A$57:$B$73,2, FALSE)</f>
        <v>#N/A</v>
      </c>
      <c r="K6" s="36" t="e">
        <f>VLOOKUP(K$2,'Existing MAIN'!$A$57:$B$73,2, FALSE)</f>
        <v>#N/A</v>
      </c>
      <c r="L6" s="36" t="e">
        <f>VLOOKUP(L$2,'Existing MAIN'!$A$57:$B$73,2, FALSE)</f>
        <v>#N/A</v>
      </c>
    </row>
    <row r="7" spans="1:12" ht="16.5" x14ac:dyDescent="0.3">
      <c r="A7" s="51" t="s">
        <v>44</v>
      </c>
      <c r="B7" s="52" t="s">
        <v>47</v>
      </c>
      <c r="D7" s="35" t="s">
        <v>37</v>
      </c>
      <c r="E7" s="37" t="str">
        <f>VLOOKUP(E$2,'Existing MAIN'!$A$75:$B$91,2, FALSE)</f>
        <v>Medium/Low</v>
      </c>
      <c r="F7" s="37" t="str">
        <f>VLOOKUP(F$2,'Existing MAIN'!$A$75:$B$91,2, FALSE)</f>
        <v>Medium/Low</v>
      </c>
      <c r="G7" s="37" t="str">
        <f>VLOOKUP(G$2,'Existing MAIN'!$A$75:$B$91,2, FALSE)</f>
        <v>Medium/Low</v>
      </c>
      <c r="H7" s="37" t="e">
        <f>VLOOKUP(H$2,'Existing MAIN'!$A$75:$B$91,2, FALSE)</f>
        <v>#N/A</v>
      </c>
      <c r="I7" s="37" t="e">
        <f>VLOOKUP(I$2,'Existing MAIN'!$A$75:$B$91,2, FALSE)</f>
        <v>#N/A</v>
      </c>
      <c r="J7" s="37" t="e">
        <f>VLOOKUP(J$2,'Existing MAIN'!$A$75:$B$91,2, FALSE)</f>
        <v>#N/A</v>
      </c>
      <c r="K7" s="37" t="e">
        <f>VLOOKUP(K$2,'Existing MAIN'!$A$75:$B$91,2, FALSE)</f>
        <v>#N/A</v>
      </c>
      <c r="L7" s="37" t="e">
        <f>VLOOKUP(L$2,'Existing MAIN'!$A$75:$B$91,2, FALSE)</f>
        <v>#N/A</v>
      </c>
    </row>
    <row r="8" spans="1:12" ht="16.5" x14ac:dyDescent="0.3">
      <c r="A8" s="51" t="s">
        <v>45</v>
      </c>
      <c r="B8" s="52" t="s">
        <v>49</v>
      </c>
      <c r="D8" s="35" t="s">
        <v>36</v>
      </c>
      <c r="E8" s="37" t="str">
        <f>VLOOKUP(E$2,'Existing MAIN'!$A$93:$B$109,2, FALSE)</f>
        <v>High/Medium</v>
      </c>
      <c r="F8" s="37" t="str">
        <f>VLOOKUP(F$2,'Existing MAIN'!$A$93:$B$109,2, FALSE)</f>
        <v>High/Medium</v>
      </c>
      <c r="G8" s="37" t="str">
        <f>VLOOKUP(G$2,'Existing MAIN'!$A$93:$B$109,2, FALSE)</f>
        <v>High/Medium</v>
      </c>
      <c r="H8" s="37" t="e">
        <f>VLOOKUP(H$2,'Existing MAIN'!$A$93:$B$109,2, FALSE)</f>
        <v>#N/A</v>
      </c>
      <c r="I8" s="37" t="e">
        <f>VLOOKUP(I$2,'Existing MAIN'!$A$93:$B$109,2, FALSE)</f>
        <v>#N/A</v>
      </c>
      <c r="J8" s="37" t="e">
        <f>VLOOKUP(J$2,'Existing MAIN'!$A$93:$B$109,2, FALSE)</f>
        <v>#N/A</v>
      </c>
      <c r="K8" s="37" t="e">
        <f>VLOOKUP(K$2,'Existing MAIN'!$A$93:$B$109,2, FALSE)</f>
        <v>#N/A</v>
      </c>
      <c r="L8" s="37" t="e">
        <f>VLOOKUP(L$2,'Existing MAIN'!$A$93:$B$109,2, FALSE)</f>
        <v>#N/A</v>
      </c>
    </row>
    <row r="9" spans="1:12" ht="15.75" x14ac:dyDescent="0.25">
      <c r="A9" s="51" t="s">
        <v>72</v>
      </c>
      <c r="B9" s="53"/>
    </row>
    <row r="11" spans="1:12" ht="15.75" x14ac:dyDescent="0.25">
      <c r="D11" s="30" t="s">
        <v>61</v>
      </c>
      <c r="E11" s="30" t="s">
        <v>53</v>
      </c>
      <c r="F11" s="30" t="s">
        <v>54</v>
      </c>
      <c r="G11" s="30" t="s">
        <v>55</v>
      </c>
      <c r="H11" s="30" t="s">
        <v>56</v>
      </c>
      <c r="I11" s="30" t="s">
        <v>57</v>
      </c>
      <c r="J11" s="30" t="s">
        <v>58</v>
      </c>
      <c r="K11" s="30" t="s">
        <v>59</v>
      </c>
      <c r="L11" s="31" t="s">
        <v>60</v>
      </c>
    </row>
    <row r="12" spans="1:12" ht="49.5" x14ac:dyDescent="0.25">
      <c r="D12" s="32" t="s">
        <v>46</v>
      </c>
      <c r="E12" s="33" t="str">
        <f>VLOOKUP(D12,Table5[[Solar strategy category]:[Solar strategy 8]],2,FALSE)</f>
        <v>PV on roofs</v>
      </c>
      <c r="F12" s="33" t="str">
        <f>VLOOKUP(D12,Table5[[Solar strategy category]:[Solar strategy 8]],3,FALSE)</f>
        <v>PV on facades</v>
      </c>
      <c r="G12" s="33" t="str">
        <f>VLOOKUP(D12,Table5[[Solar strategy category]:[Solar strategy 8]],4,FALSE)</f>
        <v>PV in neighborhood surfaces</v>
      </c>
      <c r="H12" s="33" t="str">
        <f>VLOOKUP(D12,Table5[[Solar strategy category]:[Solar strategy 8]],5,FALSE)</f>
        <v>Semi-transparent PV</v>
      </c>
      <c r="I12" s="33">
        <f>VLOOKUP(D12,Table5[[Solar strategy category]:[Solar strategy 8]],6,FALSE)</f>
        <v>0</v>
      </c>
      <c r="J12" s="33">
        <f>VLOOKUP(D12,Table5[[Solar strategy category]:[Solar strategy 8]],7,FALSE)</f>
        <v>0</v>
      </c>
      <c r="K12" s="33">
        <f>VLOOKUP(D12,Table5[[Solar strategy category]:[Solar strategy 8]],8,FALSE)</f>
        <v>0</v>
      </c>
      <c r="L12" s="33">
        <f>VLOOKUP(D12,Table5[[Solar strategy category]:[Solar strategy 8]],9,FALSE)</f>
        <v>0</v>
      </c>
    </row>
    <row r="13" spans="1:12" ht="16.5" x14ac:dyDescent="0.3">
      <c r="D13" s="34" t="s">
        <v>68</v>
      </c>
      <c r="E13" s="38">
        <f>VLOOKUP(E12,'Existing MAIN'!$A$2:$H$18,2,FALSE)</f>
        <v>8.6666666666666661</v>
      </c>
      <c r="F13" s="38">
        <f>VLOOKUP(F12,'Existing MAIN'!$A$2:$H$18,2,FALSE)</f>
        <v>7.4074074074074074</v>
      </c>
      <c r="G13" s="38">
        <f>VLOOKUP(G12,'Existing MAIN'!$A$2:$H$18,2,FALSE)</f>
        <v>7.7777777777777777</v>
      </c>
      <c r="H13" s="38">
        <f>VLOOKUP(H12,'Existing MAIN'!$A$2:$H$18,2,FALSE)</f>
        <v>7.6296296296296298</v>
      </c>
      <c r="I13" s="38" t="e">
        <f>VLOOKUP(I12,'Existing MAIN'!$A$2:$H$18,2,FALSE)</f>
        <v>#N/A</v>
      </c>
      <c r="J13" s="38" t="e">
        <f>VLOOKUP(J12,'Existing MAIN'!$A$2:$H$18,2,FALSE)</f>
        <v>#N/A</v>
      </c>
      <c r="K13" s="38" t="e">
        <f>VLOOKUP(K12,'Existing MAIN'!$A$2:$H$18,2,FALSE)</f>
        <v>#N/A</v>
      </c>
      <c r="L13" s="38" t="e">
        <f>VLOOKUP(L12,'Existing MAIN'!$A$2:$H$18,2,FALSE)</f>
        <v>#N/A</v>
      </c>
    </row>
    <row r="14" spans="1:12" ht="33" x14ac:dyDescent="0.3">
      <c r="D14" s="35" t="s">
        <v>62</v>
      </c>
      <c r="E14" s="36" t="str">
        <f>VLOOKUP(E$12,'Existing MAIN'!$A$21:$B$37,2,FALSE)</f>
        <v>Need some renovation/easy</v>
      </c>
      <c r="F14" s="36" t="str">
        <f>VLOOKUP(F$12,'Existing MAIN'!$A$21:$B$37,2,FALSE)</f>
        <v>Need some/deep renovation</v>
      </c>
      <c r="G14" s="36" t="str">
        <f>VLOOKUP(G$12,'Existing MAIN'!$A$21:$B$37,2,FALSE)</f>
        <v>Need some renovation</v>
      </c>
      <c r="H14" s="36" t="str">
        <f>VLOOKUP(H$12,'Existing MAIN'!$A$21:$B$37,2,FALSE)</f>
        <v>Need some renovation</v>
      </c>
      <c r="I14" s="36" t="e">
        <f>VLOOKUP(I$12,'Existing MAIN'!$A$21:$B$37,2,FALSE)</f>
        <v>#N/A</v>
      </c>
      <c r="J14" s="36" t="e">
        <f>VLOOKUP(J$12,'Existing MAIN'!$A$21:$B$37,2,FALSE)</f>
        <v>#N/A</v>
      </c>
      <c r="K14" s="36" t="e">
        <f>VLOOKUP(K$12,'Existing MAIN'!$A$21:$B$37,2,FALSE)</f>
        <v>#N/A</v>
      </c>
      <c r="L14" s="36" t="e">
        <f>VLOOKUP(L$12,'Existing MAIN'!$A$21:$B$37,2,FALSE)</f>
        <v>#N/A</v>
      </c>
    </row>
    <row r="15" spans="1:12" ht="16.5" x14ac:dyDescent="0.3">
      <c r="D15" s="35" t="s">
        <v>39</v>
      </c>
      <c r="E15" s="36" t="str">
        <f>VLOOKUP(E$12,'Existing MAIN'!$A$39:$B$55,2, FALSE)</f>
        <v>Medium</v>
      </c>
      <c r="F15" s="36" t="str">
        <f>VLOOKUP(F$12,'Existing MAIN'!$A$39:$B$55,2, FALSE)</f>
        <v>High/Medium</v>
      </c>
      <c r="G15" s="36" t="str">
        <f>VLOOKUP(G$12,'Existing MAIN'!$A$39:$B$55,2, FALSE)</f>
        <v>Medium</v>
      </c>
      <c r="H15" s="36" t="str">
        <f>VLOOKUP(H$12,'Existing MAIN'!$A$39:$B$55,2, FALSE)</f>
        <v>High/Medium</v>
      </c>
      <c r="I15" s="36" t="e">
        <f>VLOOKUP(I$12,'Existing MAIN'!$A$39:$B$55,2, FALSE)</f>
        <v>#N/A</v>
      </c>
      <c r="J15" s="36" t="e">
        <f>VLOOKUP(J$12,'Existing MAIN'!$A$39:$B$55,2, FALSE)</f>
        <v>#N/A</v>
      </c>
      <c r="K15" s="36" t="e">
        <f>VLOOKUP(K$12,'Existing MAIN'!$A$39:$B$55,2, FALSE)</f>
        <v>#N/A</v>
      </c>
      <c r="L15" s="36" t="e">
        <f>VLOOKUP(L$12,'Existing MAIN'!$A$39:$B$55,2, FALSE)</f>
        <v>#N/A</v>
      </c>
    </row>
    <row r="16" spans="1:12" ht="16.5" x14ac:dyDescent="0.3">
      <c r="D16" s="35" t="s">
        <v>38</v>
      </c>
      <c r="E16" s="36" t="str">
        <f>VLOOKUP(E$12,'Existing MAIN'!$A$57:$B$73,2, FALSE)</f>
        <v>High/Medium</v>
      </c>
      <c r="F16" s="36" t="str">
        <f>VLOOKUP(F$12,'Existing MAIN'!$A$57:$B$73,2, FALSE)</f>
        <v>Medium</v>
      </c>
      <c r="G16" s="36" t="str">
        <f>VLOOKUP(G$12,'Existing MAIN'!$A$57:$B$73,2, FALSE)</f>
        <v>Medium/Low</v>
      </c>
      <c r="H16" s="36" t="str">
        <f>VLOOKUP(H$12,'Existing MAIN'!$A$57:$B$73,2, FALSE)</f>
        <v>Medium</v>
      </c>
      <c r="I16" s="36" t="e">
        <f>VLOOKUP(I$12,'Existing MAIN'!$A$57:$B$73,2, FALSE)</f>
        <v>#N/A</v>
      </c>
      <c r="J16" s="36" t="e">
        <f>VLOOKUP(J$12,'Existing MAIN'!$A$57:$B$73,2, FALSE)</f>
        <v>#N/A</v>
      </c>
      <c r="K16" s="36" t="e">
        <f>VLOOKUP(K$12,'Existing MAIN'!$A$57:$B$73,2, FALSE)</f>
        <v>#N/A</v>
      </c>
      <c r="L16" s="36" t="e">
        <f>VLOOKUP(L$12,'Existing MAIN'!$A$57:$B$73,2, FALSE)</f>
        <v>#N/A</v>
      </c>
    </row>
    <row r="17" spans="4:12" ht="16.5" x14ac:dyDescent="0.3">
      <c r="D17" s="35" t="s">
        <v>37</v>
      </c>
      <c r="E17" s="37" t="str">
        <f>VLOOKUP(E$12,'Existing MAIN'!$A$75:$B$91,2, FALSE)</f>
        <v>Medium</v>
      </c>
      <c r="F17" s="37" t="str">
        <f>VLOOKUP(F$12,'Existing MAIN'!$A$75:$B$91,2, FALSE)</f>
        <v>High/Medium</v>
      </c>
      <c r="G17" s="37" t="str">
        <f>VLOOKUP(G$12,'Existing MAIN'!$A$75:$B$91,2, FALSE)</f>
        <v>Medium</v>
      </c>
      <c r="H17" s="37" t="str">
        <f>VLOOKUP(H$12,'Existing MAIN'!$A$75:$B$91,2, FALSE)</f>
        <v>High/Medium</v>
      </c>
      <c r="I17" s="37" t="e">
        <f>VLOOKUP(I$12,'Existing MAIN'!$A$75:$B$91,2, FALSE)</f>
        <v>#N/A</v>
      </c>
      <c r="J17" s="37" t="e">
        <f>VLOOKUP(J$12,'Existing MAIN'!$A$75:$B$91,2, FALSE)</f>
        <v>#N/A</v>
      </c>
      <c r="K17" s="37" t="e">
        <f>VLOOKUP(K$12,'Existing MAIN'!$A$75:$B$91,2, FALSE)</f>
        <v>#N/A</v>
      </c>
      <c r="L17" s="37" t="e">
        <f>VLOOKUP(L$12,'Existing MAIN'!$A$75:$B$91,2, FALSE)</f>
        <v>#N/A</v>
      </c>
    </row>
    <row r="18" spans="4:12" ht="16.5" x14ac:dyDescent="0.3">
      <c r="D18" s="35" t="s">
        <v>36</v>
      </c>
      <c r="E18" s="37" t="str">
        <f>VLOOKUP(E$12,'Existing MAIN'!$A$93:$B$109,2, FALSE)</f>
        <v>High/Medium</v>
      </c>
      <c r="F18" s="37" t="str">
        <f>VLOOKUP(F$12,'Existing MAIN'!$A$93:$B$109,2, FALSE)</f>
        <v>Medium</v>
      </c>
      <c r="G18" s="37" t="str">
        <f>VLOOKUP(G$12,'Existing MAIN'!$A$93:$B$109,2, FALSE)</f>
        <v>Medium</v>
      </c>
      <c r="H18" s="37" t="str">
        <f>VLOOKUP(H$12,'Existing MAIN'!$A$93:$B$109,2, FALSE)</f>
        <v>Medium</v>
      </c>
      <c r="I18" s="37" t="e">
        <f>VLOOKUP(I$12,'Existing MAIN'!$A$93:$B$109,2, FALSE)</f>
        <v>#N/A</v>
      </c>
      <c r="J18" s="37" t="e">
        <f>VLOOKUP(J$12,'Existing MAIN'!$A$93:$B$109,2, FALSE)</f>
        <v>#N/A</v>
      </c>
      <c r="K18" s="37" t="e">
        <f>VLOOKUP(K$12,'Existing MAIN'!$A$93:$B$109,2, FALSE)</f>
        <v>#N/A</v>
      </c>
      <c r="L18" s="37" t="e">
        <f>VLOOKUP(L$12,'Existing MAIN'!$A$93:$B$109,2, FALSE)</f>
        <v>#N/A</v>
      </c>
    </row>
    <row r="21" spans="4:12" ht="15.75" x14ac:dyDescent="0.25">
      <c r="D21" s="30" t="s">
        <v>61</v>
      </c>
      <c r="E21" s="30" t="s">
        <v>53</v>
      </c>
      <c r="F21" s="30" t="s">
        <v>54</v>
      </c>
      <c r="G21" s="30" t="s">
        <v>55</v>
      </c>
      <c r="H21" s="30" t="s">
        <v>56</v>
      </c>
      <c r="I21" s="30" t="s">
        <v>57</v>
      </c>
      <c r="J21" s="30" t="s">
        <v>58</v>
      </c>
      <c r="K21" s="30" t="s">
        <v>59</v>
      </c>
      <c r="L21" s="31" t="s">
        <v>60</v>
      </c>
    </row>
    <row r="22" spans="4:12" ht="18" x14ac:dyDescent="0.25">
      <c r="D22" s="32" t="s">
        <v>61</v>
      </c>
      <c r="E22" s="33" t="e">
        <f>VLOOKUP(D22,Table5[[Solar strategy category]:[Solar strategy 8]],2,FALSE)</f>
        <v>#N/A</v>
      </c>
      <c r="F22" s="33" t="e">
        <f>VLOOKUP(D22,Table5[[Solar strategy category]:[Solar strategy 8]],3,FALSE)</f>
        <v>#N/A</v>
      </c>
      <c r="G22" s="33" t="e">
        <f>VLOOKUP(D22,Table5[[Solar strategy category]:[Solar strategy 8]],4,FALSE)</f>
        <v>#N/A</v>
      </c>
      <c r="H22" s="33" t="e">
        <f>VLOOKUP(D22,Table5[[Solar strategy category]:[Solar strategy 8]],5,FALSE)</f>
        <v>#N/A</v>
      </c>
      <c r="I22" s="33" t="e">
        <f>VLOOKUP(D22,Table5[[Solar strategy category]:[Solar strategy 8]],6,FALSE)</f>
        <v>#N/A</v>
      </c>
      <c r="J22" s="33" t="e">
        <f>VLOOKUP(D22,Table5[[Solar strategy category]:[Solar strategy 8]],7,FALSE)</f>
        <v>#N/A</v>
      </c>
      <c r="K22" s="33" t="e">
        <f>VLOOKUP(D22,Table5[[Solar strategy category]:[Solar strategy 8]],8,FALSE)</f>
        <v>#N/A</v>
      </c>
      <c r="L22" s="33" t="e">
        <f>VLOOKUP(D22,Table5[[Solar strategy category]:[Solar strategy 8]],9,FALSE)</f>
        <v>#N/A</v>
      </c>
    </row>
    <row r="23" spans="4:12" ht="16.5" x14ac:dyDescent="0.3">
      <c r="D23" s="34" t="s">
        <v>68</v>
      </c>
      <c r="E23" s="38" t="e">
        <f>VLOOKUP(E22,'Existing MAIN'!$A$2:$H$18,2,FALSE)</f>
        <v>#N/A</v>
      </c>
      <c r="F23" s="38" t="e">
        <f>VLOOKUP(F22,'Existing MAIN'!$A$2:$H$18,2,FALSE)</f>
        <v>#N/A</v>
      </c>
      <c r="G23" s="38" t="e">
        <f>VLOOKUP(G22,'Existing MAIN'!$A$2:$H$18,2,FALSE)</f>
        <v>#N/A</v>
      </c>
      <c r="H23" s="38" t="e">
        <f>VLOOKUP(H22,'Existing MAIN'!$A$2:$H$18,2,FALSE)</f>
        <v>#N/A</v>
      </c>
      <c r="I23" s="38" t="e">
        <f>VLOOKUP(I22,'Existing MAIN'!$A$2:$H$18,2,FALSE)</f>
        <v>#N/A</v>
      </c>
      <c r="J23" s="38" t="e">
        <f>VLOOKUP(J22,'Existing MAIN'!$A$2:$H$18,2,FALSE)</f>
        <v>#N/A</v>
      </c>
      <c r="K23" s="38" t="e">
        <f>VLOOKUP(K22,'Existing MAIN'!$A$2:$H$18,2,FALSE)</f>
        <v>#N/A</v>
      </c>
      <c r="L23" s="38" t="e">
        <f>VLOOKUP(L22,'Existing MAIN'!$A$2:$H$18,2,FALSE)</f>
        <v>#N/A</v>
      </c>
    </row>
    <row r="24" spans="4:12" ht="33" x14ac:dyDescent="0.3">
      <c r="D24" s="35" t="s">
        <v>62</v>
      </c>
      <c r="E24" s="36" t="e">
        <f>VLOOKUP(E$22,'Existing MAIN'!$A$21:$B$37,2,FALSE)</f>
        <v>#N/A</v>
      </c>
      <c r="F24" s="36" t="e">
        <f>VLOOKUP(F$22,'Existing MAIN'!$A$21:$B$37,2,FALSE)</f>
        <v>#N/A</v>
      </c>
      <c r="G24" s="36" t="e">
        <f>VLOOKUP(G$22,'Existing MAIN'!$A$21:$B$37,2,FALSE)</f>
        <v>#N/A</v>
      </c>
      <c r="H24" s="36" t="e">
        <f>VLOOKUP(H$22,'Existing MAIN'!$A$21:$B$37,2,FALSE)</f>
        <v>#N/A</v>
      </c>
      <c r="I24" s="36" t="e">
        <f>VLOOKUP(I$22,'Existing MAIN'!$A$21:$B$37,2,FALSE)</f>
        <v>#N/A</v>
      </c>
      <c r="J24" s="36" t="e">
        <f>VLOOKUP(J$22,'Existing MAIN'!$A$21:$B$37,2,FALSE)</f>
        <v>#N/A</v>
      </c>
      <c r="K24" s="36" t="e">
        <f>VLOOKUP(K$22,'Existing MAIN'!$A$21:$B$37,2,FALSE)</f>
        <v>#N/A</v>
      </c>
      <c r="L24" s="36" t="e">
        <f>VLOOKUP(L$22,'Existing MAIN'!$A$21:$B$37,2,FALSE)</f>
        <v>#N/A</v>
      </c>
    </row>
    <row r="25" spans="4:12" ht="16.5" x14ac:dyDescent="0.3">
      <c r="D25" s="35" t="s">
        <v>39</v>
      </c>
      <c r="E25" s="36" t="e">
        <f>VLOOKUP(E$22,'Existing MAIN'!$A$39:$B$55,2, FALSE)</f>
        <v>#N/A</v>
      </c>
      <c r="F25" s="36" t="e">
        <f>VLOOKUP(F$22,'Existing MAIN'!$A$39:$B$55,2, FALSE)</f>
        <v>#N/A</v>
      </c>
      <c r="G25" s="36" t="e">
        <f>VLOOKUP(G$22,'Existing MAIN'!$A$39:$B$55,2, FALSE)</f>
        <v>#N/A</v>
      </c>
      <c r="H25" s="36" t="e">
        <f>VLOOKUP(H$22,'Existing MAIN'!$A$39:$B$55,2, FALSE)</f>
        <v>#N/A</v>
      </c>
      <c r="I25" s="36" t="e">
        <f>VLOOKUP(I$22,'Existing MAIN'!$A$39:$B$55,2, FALSE)</f>
        <v>#N/A</v>
      </c>
      <c r="J25" s="36" t="e">
        <f>VLOOKUP(J$22,'Existing MAIN'!$A$39:$B$55,2, FALSE)</f>
        <v>#N/A</v>
      </c>
      <c r="K25" s="36" t="e">
        <f>VLOOKUP(K$22,'Existing MAIN'!$A$39:$B$55,2, FALSE)</f>
        <v>#N/A</v>
      </c>
      <c r="L25" s="36" t="e">
        <f>VLOOKUP(L$22,'Existing MAIN'!$A$39:$B$55,2, FALSE)</f>
        <v>#N/A</v>
      </c>
    </row>
    <row r="26" spans="4:12" ht="16.5" x14ac:dyDescent="0.3">
      <c r="D26" s="35" t="s">
        <v>38</v>
      </c>
      <c r="E26" s="36" t="e">
        <f>VLOOKUP(E$22,'Existing MAIN'!$A$57:$B$73,2, FALSE)</f>
        <v>#N/A</v>
      </c>
      <c r="F26" s="36" t="e">
        <f>VLOOKUP(F$22,'Existing MAIN'!$A$57:$B$73,2, FALSE)</f>
        <v>#N/A</v>
      </c>
      <c r="G26" s="36" t="e">
        <f>VLOOKUP(G$22,'Existing MAIN'!$A$57:$B$73,2, FALSE)</f>
        <v>#N/A</v>
      </c>
      <c r="H26" s="36" t="e">
        <f>VLOOKUP(H$22,'Existing MAIN'!$A$57:$B$73,2, FALSE)</f>
        <v>#N/A</v>
      </c>
      <c r="I26" s="36" t="e">
        <f>VLOOKUP(I$22,'Existing MAIN'!$A$57:$B$73,2, FALSE)</f>
        <v>#N/A</v>
      </c>
      <c r="J26" s="36" t="e">
        <f>VLOOKUP(J$22,'Existing MAIN'!$A$57:$B$73,2, FALSE)</f>
        <v>#N/A</v>
      </c>
      <c r="K26" s="36" t="e">
        <f>VLOOKUP(K$22,'Existing MAIN'!$A$57:$B$73,2, FALSE)</f>
        <v>#N/A</v>
      </c>
      <c r="L26" s="36" t="e">
        <f>VLOOKUP(L$22,'Existing MAIN'!$A$57:$B$73,2, FALSE)</f>
        <v>#N/A</v>
      </c>
    </row>
    <row r="27" spans="4:12" ht="16.5" x14ac:dyDescent="0.3">
      <c r="D27" s="35" t="s">
        <v>37</v>
      </c>
      <c r="E27" s="37" t="e">
        <f>VLOOKUP(E$22,'Existing MAIN'!$A$75:$B$91,2, FALSE)</f>
        <v>#N/A</v>
      </c>
      <c r="F27" s="37" t="e">
        <f>VLOOKUP(F$22,'Existing MAIN'!$A$75:$B$91,2, FALSE)</f>
        <v>#N/A</v>
      </c>
      <c r="G27" s="37" t="e">
        <f>VLOOKUP(G$22,'Existing MAIN'!$A$75:$B$91,2, FALSE)</f>
        <v>#N/A</v>
      </c>
      <c r="H27" s="37" t="e">
        <f>VLOOKUP(H$22,'Existing MAIN'!$A$75:$B$91,2, FALSE)</f>
        <v>#N/A</v>
      </c>
      <c r="I27" s="37" t="e">
        <f>VLOOKUP(I$22,'Existing MAIN'!$A$75:$B$91,2, FALSE)</f>
        <v>#N/A</v>
      </c>
      <c r="J27" s="37" t="e">
        <f>VLOOKUP(J$22,'Existing MAIN'!$A$75:$B$91,2, FALSE)</f>
        <v>#N/A</v>
      </c>
      <c r="K27" s="37" t="e">
        <f>VLOOKUP(K$22,'Existing MAIN'!$A$75:$B$91,2, FALSE)</f>
        <v>#N/A</v>
      </c>
      <c r="L27" s="37" t="e">
        <f>VLOOKUP(L$22,'Existing MAIN'!$A$75:$B$91,2, FALSE)</f>
        <v>#N/A</v>
      </c>
    </row>
    <row r="28" spans="4:12" ht="16.5" x14ac:dyDescent="0.3">
      <c r="D28" s="35" t="s">
        <v>36</v>
      </c>
      <c r="E28" s="37" t="e">
        <f>VLOOKUP(E$22,'Existing MAIN'!$A$93:$B$109,2, FALSE)</f>
        <v>#N/A</v>
      </c>
      <c r="F28" s="37" t="e">
        <f>VLOOKUP(F$22,'Existing MAIN'!$A$93:$B$109,2, FALSE)</f>
        <v>#N/A</v>
      </c>
      <c r="G28" s="37" t="e">
        <f>VLOOKUP(G$22,'Existing MAIN'!$A$93:$B$109,2, FALSE)</f>
        <v>#N/A</v>
      </c>
      <c r="H28" s="37" t="e">
        <f>VLOOKUP(H$22,'Existing MAIN'!$A$93:$B$109,2, FALSE)</f>
        <v>#N/A</v>
      </c>
      <c r="I28" s="37" t="e">
        <f>VLOOKUP(I$22,'Existing MAIN'!$A$93:$B$109,2, FALSE)</f>
        <v>#N/A</v>
      </c>
      <c r="J28" s="37" t="e">
        <f>VLOOKUP(J$22,'Existing MAIN'!$A$93:$B$109,2, FALSE)</f>
        <v>#N/A</v>
      </c>
      <c r="K28" s="37" t="e">
        <f>VLOOKUP(K$22,'Existing MAIN'!$A$93:$B$109,2, FALSE)</f>
        <v>#N/A</v>
      </c>
      <c r="L28" s="37" t="e">
        <f>VLOOKUP(L$22,'Existing MAIN'!$A$93:$B$109,2, FALSE)</f>
        <v>#N/A</v>
      </c>
    </row>
  </sheetData>
  <sheetProtection selectLockedCells="1" selectUnlockedCells="1"/>
  <mergeCells count="1">
    <mergeCell ref="A1:B2"/>
  </mergeCells>
  <conditionalFormatting sqref="E3:L3">
    <cfRule type="colorScale" priority="3">
      <colorScale>
        <cfvo type="num" val="0"/>
        <cfvo type="num" val="5"/>
        <cfvo type="num" val="10"/>
        <color rgb="FFF8696B"/>
        <color rgb="FFFFEB84"/>
        <color rgb="FF63BE7B"/>
      </colorScale>
    </cfRule>
  </conditionalFormatting>
  <conditionalFormatting sqref="E13:L13">
    <cfRule type="colorScale" priority="2">
      <colorScale>
        <cfvo type="num" val="0"/>
        <cfvo type="num" val="5"/>
        <cfvo type="num" val="10"/>
        <color rgb="FFF8696B"/>
        <color rgb="FFFFEB84"/>
        <color rgb="FF63BE7B"/>
      </colorScale>
    </cfRule>
  </conditionalFormatting>
  <conditionalFormatting sqref="E23:L23">
    <cfRule type="colorScale" priority="1">
      <colorScale>
        <cfvo type="num" val="0"/>
        <cfvo type="num" val="5"/>
        <cfvo type="num" val="10"/>
        <color rgb="FFF8696B"/>
        <color rgb="FFFFEB84"/>
        <color rgb="FF63BE7B"/>
      </colorScale>
    </cfRule>
  </conditionalFormatting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DCBDEBC-37F6-43AC-957B-0D5C7896C78A}">
          <x14:formula1>
            <xm:f>Backend_Dropdown!$D:$D</xm:f>
          </x14:formula1>
          <xm:sqref>D2 D22 D12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D10F0-6111-4A4F-A2EB-08239E9CECE2}">
  <sheetPr>
    <tabColor rgb="FFFFFF00"/>
  </sheetPr>
  <dimension ref="A1:Q75"/>
  <sheetViews>
    <sheetView tabSelected="1" zoomScaleNormal="100" workbookViewId="0">
      <selection activeCell="B10" sqref="B10"/>
    </sheetView>
  </sheetViews>
  <sheetFormatPr defaultRowHeight="15" x14ac:dyDescent="0.25"/>
  <cols>
    <col min="1" max="1" width="6.42578125" style="43" customWidth="1"/>
    <col min="2" max="2" width="24" style="43" customWidth="1"/>
    <col min="3" max="3" width="4.7109375" style="43" customWidth="1"/>
    <col min="4" max="4" width="53.5703125" style="43" customWidth="1"/>
    <col min="5" max="5" width="8.28515625" style="43" customWidth="1"/>
    <col min="6" max="6" width="24.5703125" style="43" customWidth="1"/>
    <col min="7" max="7" width="23" style="43" customWidth="1"/>
    <col min="8" max="8" width="7.42578125" style="43" customWidth="1"/>
    <col min="9" max="9" width="58.5703125" style="43" customWidth="1"/>
    <col min="10" max="17" width="23.7109375" style="43" customWidth="1"/>
    <col min="18" max="16384" width="9.140625" style="43"/>
  </cols>
  <sheetData>
    <row r="1" spans="1:17" customFormat="1" ht="20.25" x14ac:dyDescent="0.3">
      <c r="A1" s="43"/>
      <c r="B1" s="184" t="s">
        <v>146</v>
      </c>
      <c r="C1" s="184"/>
      <c r="D1" s="184"/>
      <c r="E1" s="184"/>
      <c r="F1" s="184"/>
      <c r="G1" s="184"/>
      <c r="H1" s="43"/>
      <c r="I1" s="175" t="s">
        <v>139</v>
      </c>
      <c r="J1" s="176"/>
      <c r="K1" s="176"/>
      <c r="L1" s="176"/>
      <c r="M1" s="176"/>
      <c r="N1" s="176"/>
      <c r="O1" s="176"/>
      <c r="P1" s="176"/>
      <c r="Q1" s="177"/>
    </row>
    <row r="2" spans="1:17" customFormat="1" ht="15.75" x14ac:dyDescent="0.25">
      <c r="A2" s="43"/>
      <c r="B2" s="184"/>
      <c r="C2" s="184"/>
      <c r="D2" s="184"/>
      <c r="E2" s="184"/>
      <c r="F2" s="184"/>
      <c r="G2" s="184"/>
      <c r="H2" s="43"/>
      <c r="I2" s="142" t="s">
        <v>61</v>
      </c>
      <c r="J2" s="117" t="s">
        <v>53</v>
      </c>
      <c r="K2" s="117" t="s">
        <v>54</v>
      </c>
      <c r="L2" s="117" t="s">
        <v>55</v>
      </c>
      <c r="M2" s="117" t="s">
        <v>56</v>
      </c>
      <c r="N2" s="117" t="s">
        <v>57</v>
      </c>
      <c r="O2" s="117" t="s">
        <v>58</v>
      </c>
      <c r="P2" s="117" t="s">
        <v>59</v>
      </c>
      <c r="Q2" s="143" t="s">
        <v>60</v>
      </c>
    </row>
    <row r="3" spans="1:17" customFormat="1" ht="33" x14ac:dyDescent="0.25">
      <c r="A3" s="43"/>
      <c r="B3" s="185" t="s">
        <v>145</v>
      </c>
      <c r="C3" s="185"/>
      <c r="D3" s="185"/>
      <c r="E3" s="185"/>
      <c r="F3" s="185"/>
      <c r="G3" s="185"/>
      <c r="H3" s="43"/>
      <c r="I3" s="144" t="str">
        <f>IF(D30="No Error",IF($B$13="Single",F14,D15),"Fix Weights Error")</f>
        <v>Daylight</v>
      </c>
      <c r="J3" s="118" t="str">
        <f>VLOOKUP($I3,Table5[[Solar strategy category]:[Solar strategy 8]],2,FALSE)</f>
        <v>South/equatorial  Window</v>
      </c>
      <c r="K3" s="118" t="str">
        <f>VLOOKUP($I3,Table5[[Solar strategy category]:[Solar strategy 8]],3,FALSE)</f>
        <v>North /non equatorial window</v>
      </c>
      <c r="L3" s="118" t="str">
        <f>VLOOKUP($I3,Table5[[Solar strategy category]:[Solar strategy 8]],4,FALSE)</f>
        <v>East/west window</v>
      </c>
      <c r="M3" s="118" t="str">
        <f>VLOOKUP($I3,Table5[[Solar strategy category]:[Solar strategy 8]],5,FALSE)</f>
        <v>Skylight</v>
      </c>
      <c r="N3" s="118" t="str">
        <f>VLOOKUP($I3,Table5[[Solar strategy category]:[Solar strategy 8]],6,FALSE)</f>
        <v>Solar access</v>
      </c>
      <c r="O3" s="118" t="str">
        <f>VLOOKUP($I3,Table5[[Solar strategy category]:[Solar strategy 8]],7,FALSE)</f>
        <v>Light tube</v>
      </c>
      <c r="P3" s="118">
        <f>VLOOKUP($I3,Table5[[Solar strategy category]:[Solar strategy 8]],8,FALSE)</f>
        <v>0</v>
      </c>
      <c r="Q3" s="145">
        <f>VLOOKUP($I3,Table5[[Solar strategy category]:[Solar strategy 8]],9,FALSE)</f>
        <v>0</v>
      </c>
    </row>
    <row r="4" spans="1:17" customFormat="1" ht="16.5" x14ac:dyDescent="0.3">
      <c r="A4" s="43"/>
      <c r="B4" s="186" t="s">
        <v>133</v>
      </c>
      <c r="C4" s="186"/>
      <c r="D4" s="186"/>
      <c r="E4" s="186"/>
      <c r="F4" s="186"/>
      <c r="G4" s="186"/>
      <c r="H4" s="43"/>
      <c r="I4" s="146" t="s">
        <v>114</v>
      </c>
      <c r="J4" s="119">
        <f>IF($B$7="Existing",VLOOKUP(J3,'Existing MAIN'!$A$2:$H$18,7,FALSE),VLOOKUP(J3,'New MAIN'!$A$2:$H$18,7,FALSE))</f>
        <v>5.481481481481481</v>
      </c>
      <c r="K4" s="119">
        <f>IF($B$7="Existing",VLOOKUP(K3,'Existing MAIN'!$A$2:$H$18,7,FALSE),VLOOKUP(K3,'New MAIN'!$A$2:$H$18,7,FALSE))</f>
        <v>5.3629629629629632</v>
      </c>
      <c r="L4" s="119">
        <f>IF($B$7="Existing",VLOOKUP(L3,'Existing MAIN'!$A$2:$H$18,7,FALSE),VLOOKUP(L3,'New MAIN'!$A$2:$H$18,7,FALSE))</f>
        <v>5.318518518518518</v>
      </c>
      <c r="M4" s="119">
        <f>IF($B$7="Existing",VLOOKUP(M3,'Existing MAIN'!$A$2:$H$18,7,FALSE),VLOOKUP(M3,'New MAIN'!$A$2:$H$18,7,FALSE))</f>
        <v>4.6222222222222218</v>
      </c>
      <c r="N4" s="119">
        <f>IF($B$7="Existing",VLOOKUP(N3,'Existing MAIN'!$A$2:$H$18,7,FALSE),VLOOKUP(N3,'New MAIN'!$A$2:$H$18,7,FALSE))</f>
        <v>5.2</v>
      </c>
      <c r="O4" s="119">
        <f>IF($B$7="Existing",VLOOKUP(O3,'Existing MAIN'!$A$2:$H$18,7,FALSE),VLOOKUP(O3,'New MAIN'!$A$2:$H$18,7,FALSE))</f>
        <v>3.7777777777777777</v>
      </c>
      <c r="P4" s="119" t="e">
        <f>IF($B$7="Existing",VLOOKUP(P3,'Existing MAIN'!$A$2:$H$18,7,FALSE),VLOOKUP(P3,'New MAIN'!$A$2:$H$18,7,FALSE))</f>
        <v>#N/A</v>
      </c>
      <c r="Q4" s="147" t="e">
        <f>IF($B$7="Existing",VLOOKUP(Q3,'Existing MAIN'!$A$2:$H$18,7,FALSE),VLOOKUP(Q3,'New MAIN'!$A$2:$H$18,7,FALSE))</f>
        <v>#N/A</v>
      </c>
    </row>
    <row r="5" spans="1:17" customFormat="1" ht="33.75" thickBot="1" x14ac:dyDescent="0.35">
      <c r="A5" s="43"/>
      <c r="B5" s="43"/>
      <c r="C5" s="43"/>
      <c r="D5" s="43"/>
      <c r="E5" s="43"/>
      <c r="F5" s="43"/>
      <c r="G5" s="43"/>
      <c r="H5" s="43"/>
      <c r="I5" s="155" t="s">
        <v>144</v>
      </c>
      <c r="J5" s="158" t="str">
        <f>IF($B$7="Existing",VLOOKUP(J$3,'Existing MAIN'!$A$21:$B$37,2,FALSE),VLOOKUP(J$3,'New MAIN'!$A$21:$B$37,2,FALSE))</f>
        <v>Easy</v>
      </c>
      <c r="K5" s="158" t="str">
        <f>IF($B$7="Existing",VLOOKUP(K$3,'Existing MAIN'!$A$21:$B$37,2,FALSE),VLOOKUP(K$3,'New MAIN'!$A$21:$B$37,2,FALSE))</f>
        <v>Easy</v>
      </c>
      <c r="L5" s="158" t="str">
        <f>IF($B$7="Existing",VLOOKUP(L$3,'Existing MAIN'!$A$21:$B$37,2,FALSE),VLOOKUP(L$3,'New MAIN'!$A$21:$B$37,2,FALSE))</f>
        <v>Easy</v>
      </c>
      <c r="M5" s="158" t="str">
        <f>IF($B$7="Existing",VLOOKUP(M$3,'Existing MAIN'!$A$21:$B$37,2,FALSE),VLOOKUP(M$3,'New MAIN'!$A$21:$B$37,2,FALSE))</f>
        <v>Easy/Easy, depending on other constraints (e.g. cost)</v>
      </c>
      <c r="N5" s="158" t="str">
        <f>IF($B$7="Existing",VLOOKUP(N$3,'Existing MAIN'!$A$21:$B$37,2,FALSE),VLOOKUP(N$3,'New MAIN'!$A$21:$B$37,2,FALSE))</f>
        <v>Easy/Easy, depending on other constraints (e.g. cost)</v>
      </c>
      <c r="O5" s="158" t="str">
        <f>IF($B$7="Existing",VLOOKUP(O$3,'Existing MAIN'!$A$21:$B$37,2,FALSE),VLOOKUP(O$3,'New MAIN'!$A$21:$B$37,2,FALSE))</f>
        <v>Easy, depending on other constraints (e.g. cost)</v>
      </c>
      <c r="P5" s="158" t="e">
        <f>IF($B$7="Existing",VLOOKUP(P$3,'Existing MAIN'!$A$21:$B$37,2,FALSE),VLOOKUP(P$3,'New MAIN'!$A$21:$B$37,2,FALSE))</f>
        <v>#N/A</v>
      </c>
      <c r="Q5" s="159" t="e">
        <f>IF($B$7="Existing",VLOOKUP(Q$3,'Existing MAIN'!$A$21:$B$37,2,FALSE),VLOOKUP(Q$3,'New MAIN'!$A$21:$B$37,2,FALSE))</f>
        <v>#N/A</v>
      </c>
    </row>
    <row r="6" spans="1:17" customFormat="1" ht="37.5" thickBot="1" x14ac:dyDescent="0.35">
      <c r="A6" s="43"/>
      <c r="B6" s="140" t="s">
        <v>113</v>
      </c>
      <c r="C6" s="114"/>
      <c r="D6" s="121" t="s">
        <v>134</v>
      </c>
      <c r="E6" s="115"/>
      <c r="F6" s="182" t="s">
        <v>135</v>
      </c>
      <c r="G6" s="183"/>
      <c r="H6" s="43"/>
      <c r="I6" s="156" t="s">
        <v>140</v>
      </c>
      <c r="J6" s="160" t="str">
        <f>IF($B$7="Existing",VLOOKUP(J$3,'Existing MAIN'!$A$39:$B$55,2,FALSE),VLOOKUP(J$3,'New MAIN'!$A$39:$B$55,2,FALSE))</f>
        <v>Medium/Low</v>
      </c>
      <c r="K6" s="160" t="str">
        <f>IF($B$7="Existing",VLOOKUP(K$3,'Existing MAIN'!$A$39:$B$55,2,FALSE),VLOOKUP(K$3,'New MAIN'!$A$39:$B$55,2,FALSE))</f>
        <v>Medium/Low</v>
      </c>
      <c r="L6" s="160" t="str">
        <f>IF($B$7="Existing",VLOOKUP(L$3,'Existing MAIN'!$A$39:$B$55,2,FALSE),VLOOKUP(L$3,'New MAIN'!$A$39:$B$55,2,FALSE))</f>
        <v>Medium/Low</v>
      </c>
      <c r="M6" s="160" t="str">
        <f>IF($B$7="Existing",VLOOKUP(M$3,'Existing MAIN'!$A$39:$B$55,2,FALSE),VLOOKUP(M$3,'New MAIN'!$A$39:$B$55,2,FALSE))</f>
        <v>Medium/Low</v>
      </c>
      <c r="N6" s="160" t="str">
        <f>IF($B$7="Existing",VLOOKUP(N$3,'Existing MAIN'!$A$39:$B$55,2,FALSE),VLOOKUP(N$3,'New MAIN'!$A$39:$B$55,2,FALSE))</f>
        <v>Medium/Low</v>
      </c>
      <c r="O6" s="160" t="str">
        <f>IF($B$7="Existing",VLOOKUP(O$3,'Existing MAIN'!$A$39:$B$55,2,FALSE),VLOOKUP(O$3,'New MAIN'!$A$39:$B$55,2,FALSE))</f>
        <v>Medium/Low</v>
      </c>
      <c r="P6" s="160" t="e">
        <f>IF($B$7="Existing",VLOOKUP(P$3,'Existing MAIN'!$A$39:$B$55,2,FALSE),VLOOKUP(P$3,'New MAIN'!$A$39:$B$55,2,FALSE))</f>
        <v>#N/A</v>
      </c>
      <c r="Q6" s="161" t="e">
        <f>IF($B$7="Existing",VLOOKUP(Q$3,'Existing MAIN'!$A$39:$B$55,2,FALSE),VLOOKUP(Q$3,'New MAIN'!$A$39:$B$55,2,FALSE))</f>
        <v>#N/A</v>
      </c>
    </row>
    <row r="7" spans="1:17" customFormat="1" ht="19.5" thickBot="1" x14ac:dyDescent="0.35">
      <c r="A7" s="43"/>
      <c r="B7" s="130" t="s">
        <v>92</v>
      </c>
      <c r="C7" s="43"/>
      <c r="D7" s="122" t="s">
        <v>74</v>
      </c>
      <c r="E7" s="116"/>
      <c r="F7" s="131" t="s">
        <v>41</v>
      </c>
      <c r="G7" s="134" t="s">
        <v>42</v>
      </c>
      <c r="H7" s="43"/>
      <c r="I7" s="156" t="s">
        <v>141</v>
      </c>
      <c r="J7" s="160" t="str">
        <f>IF($B$7="Existing",VLOOKUP(J$3,'Existing MAIN'!$A$57:$B$73,2,FALSE),VLOOKUP(J$3,'New MAIN'!$A$57:$B$73,2,FALSE))</f>
        <v>High/Medium</v>
      </c>
      <c r="K7" s="160" t="str">
        <f>IF($B$7="Existing",VLOOKUP(K$3,'Existing MAIN'!$A$57:$B$73,2,FALSE),VLOOKUP(K$3,'New MAIN'!$A$57:$B$73,2,FALSE))</f>
        <v>High/Medium</v>
      </c>
      <c r="L7" s="160" t="str">
        <f>IF($B$7="Existing",VLOOKUP(L$3,'Existing MAIN'!$A$57:$B$73,2,FALSE),VLOOKUP(L$3,'New MAIN'!$A$57:$B$73,2,FALSE))</f>
        <v>High/Medium</v>
      </c>
      <c r="M7" s="160" t="str">
        <f>IF($B$7="Existing",VLOOKUP(M$3,'Existing MAIN'!$A$57:$B$73,2,FALSE),VLOOKUP(M$3,'New MAIN'!$A$57:$B$73,2,FALSE))</f>
        <v>High/Medium</v>
      </c>
      <c r="N7" s="160" t="str">
        <f>IF($B$7="Existing",VLOOKUP(N$3,'Existing MAIN'!$A$57:$B$73,2,FALSE),VLOOKUP(N$3,'New MAIN'!$A$57:$B$73,2,FALSE))</f>
        <v>High/Medium</v>
      </c>
      <c r="O7" s="160" t="str">
        <f>IF($B$7="Existing",VLOOKUP(O$3,'Existing MAIN'!$A$57:$B$73,2,FALSE),VLOOKUP(O$3,'New MAIN'!$A$57:$B$73,2,FALSE))</f>
        <v>Medium</v>
      </c>
      <c r="P7" s="160" t="e">
        <f>IF($B$7="Existing",VLOOKUP(P$3,'Existing MAIN'!$A$57:$B$73,2,FALSE),VLOOKUP(P$3,'New MAIN'!$A$57:$B$73,2,FALSE))</f>
        <v>#N/A</v>
      </c>
      <c r="Q7" s="161" t="e">
        <f>IF($B$7="Existing",VLOOKUP(Q$3,'Existing MAIN'!$A$57:$B$73,2,FALSE),VLOOKUP(Q$3,'New MAIN'!$A$57:$B$73,2,FALSE))</f>
        <v>#N/A</v>
      </c>
    </row>
    <row r="8" spans="1:17" customFormat="1" ht="19.5" thickBot="1" x14ac:dyDescent="0.35">
      <c r="A8" s="43"/>
      <c r="B8" s="79"/>
      <c r="C8" s="43"/>
      <c r="D8" s="123" t="s">
        <v>75</v>
      </c>
      <c r="E8" s="116"/>
      <c r="F8" s="132" t="s">
        <v>43</v>
      </c>
      <c r="G8" s="135" t="s">
        <v>46</v>
      </c>
      <c r="H8" s="43"/>
      <c r="I8" s="156" t="s">
        <v>142</v>
      </c>
      <c r="J8" s="160" t="str">
        <f>IF($B$7="Existing",VLOOKUP(J$3,'Existing MAIN'!$A$75:$B$91,2,FALSE),VLOOKUP(J$3,'New MAIN'!$A$75:$B$91,2,FALSE))</f>
        <v>Medium/Low</v>
      </c>
      <c r="K8" s="160" t="str">
        <f>IF($B$7="Existing",VLOOKUP(K$3,'Existing MAIN'!$A$75:$B$91,2,FALSE),VLOOKUP(K$3,'New MAIN'!$A$75:$B$91,2,FALSE))</f>
        <v>Medium/Low</v>
      </c>
      <c r="L8" s="160" t="str">
        <f>IF($B$7="Existing",VLOOKUP(L$3,'Existing MAIN'!$A$75:$B$91,2,FALSE),VLOOKUP(L$3,'New MAIN'!$A$75:$B$91,2,FALSE))</f>
        <v>Medium/Low</v>
      </c>
      <c r="M8" s="160" t="str">
        <f>IF($B$7="Existing",VLOOKUP(M$3,'Existing MAIN'!$A$75:$B$91,2,FALSE),VLOOKUP(M$3,'New MAIN'!$A$75:$B$91,2,FALSE))</f>
        <v>Medium/Low</v>
      </c>
      <c r="N8" s="160" t="str">
        <f>IF($B$7="Existing",VLOOKUP(N$3,'Existing MAIN'!$A$75:$B$91,2,FALSE),VLOOKUP(N$3,'New MAIN'!$A$75:$B$91,2,FALSE))</f>
        <v>Medium/Low</v>
      </c>
      <c r="O8" s="160" t="str">
        <f>IF($B$7="Existing",VLOOKUP(O$3,'Existing MAIN'!$A$75:$B$91,2,FALSE),VLOOKUP(O$3,'New MAIN'!$A$75:$B$91,2,FALSE))</f>
        <v>Medium/Low</v>
      </c>
      <c r="P8" s="160" t="e">
        <f>IF($B$7="Existing",VLOOKUP(P$3,'Existing MAIN'!$A$75:$B$91,2,FALSE),VLOOKUP(P$3,'New MAIN'!$A$75:$B$91,2,FALSE))</f>
        <v>#N/A</v>
      </c>
      <c r="Q8" s="161" t="e">
        <f>IF($B$7="Existing",VLOOKUP(Q$3,'Existing MAIN'!$A$75:$B$91,2,FALSE),VLOOKUP(Q$3,'New MAIN'!$A$75:$B$91,2,FALSE))</f>
        <v>#N/A</v>
      </c>
    </row>
    <row r="9" spans="1:17" customFormat="1" ht="18.75" x14ac:dyDescent="0.3">
      <c r="A9" s="43"/>
      <c r="B9" s="140" t="s">
        <v>103</v>
      </c>
      <c r="C9" s="43"/>
      <c r="D9" s="123" t="s">
        <v>76</v>
      </c>
      <c r="E9" s="116"/>
      <c r="F9" s="132" t="s">
        <v>44</v>
      </c>
      <c r="G9" s="135" t="s">
        <v>47</v>
      </c>
      <c r="H9" s="43"/>
      <c r="I9" s="156" t="s">
        <v>143</v>
      </c>
      <c r="J9" s="160" t="str">
        <f>IF($B$7="Existing",VLOOKUP(J$3,'Existing MAIN'!$A$93:$B$109,2,FALSE),VLOOKUP(J$3,'New MAIN'!$A$93:$B$109,2,FALSE))</f>
        <v>High/Medium</v>
      </c>
      <c r="K9" s="160" t="str">
        <f>IF($B$7="Existing",VLOOKUP(K$3,'Existing MAIN'!$A$93:$B$109,2,FALSE),VLOOKUP(K$3,'New MAIN'!$A$93:$B$109,2,FALSE))</f>
        <v>High/Medium</v>
      </c>
      <c r="L9" s="160" t="str">
        <f>IF($B$7="Existing",VLOOKUP(L$3,'Existing MAIN'!$A$93:$B$109,2,FALSE),VLOOKUP(L$3,'New MAIN'!$A$93:$B$109,2,FALSE))</f>
        <v>High/Medium</v>
      </c>
      <c r="M9" s="160" t="str">
        <f>IF($B$7="Existing",VLOOKUP(M$3,'Existing MAIN'!$A$93:$B$109,2,FALSE),VLOOKUP(M$3,'New MAIN'!$A$93:$B$109,2,FALSE))</f>
        <v>High/Medium</v>
      </c>
      <c r="N9" s="160" t="str">
        <f>IF($B$7="Existing",VLOOKUP(N$3,'Existing MAIN'!$A$93:$B$109,2,FALSE),VLOOKUP(N$3,'New MAIN'!$A$93:$B$109,2,FALSE))</f>
        <v>High/Medium</v>
      </c>
      <c r="O9" s="160" t="str">
        <f>IF($B$7="Existing",VLOOKUP(O$3,'Existing MAIN'!$A$93:$B$109,2,FALSE),VLOOKUP(O$3,'New MAIN'!$A$93:$B$109,2,FALSE))</f>
        <v>Medium</v>
      </c>
      <c r="P9" s="160" t="e">
        <f>IF($B$7="Existing",VLOOKUP(P$3,'Existing MAIN'!$A$93:$B$109,2,FALSE),VLOOKUP(P$3,'New MAIN'!$A$93:$B$109,2,FALSE))</f>
        <v>#N/A</v>
      </c>
      <c r="Q9" s="161" t="e">
        <f>IF($B$7="Existing",VLOOKUP(Q$3,'Existing MAIN'!$A$93:$B$109,2,FALSE),VLOOKUP(Q$3,'New MAIN'!$A$93:$B$109,2,FALSE))</f>
        <v>#N/A</v>
      </c>
    </row>
    <row r="10" spans="1:17" ht="18.75" thickBot="1" x14ac:dyDescent="0.3">
      <c r="B10" s="130" t="s">
        <v>96</v>
      </c>
      <c r="D10" s="124" t="s">
        <v>77</v>
      </c>
      <c r="E10" s="116"/>
      <c r="F10" s="132" t="s">
        <v>45</v>
      </c>
      <c r="G10" s="135" t="s">
        <v>49</v>
      </c>
      <c r="I10" s="148"/>
      <c r="J10" s="120"/>
      <c r="K10" s="120"/>
      <c r="L10" s="120"/>
      <c r="M10" s="120"/>
      <c r="N10" s="120"/>
      <c r="O10" s="120"/>
      <c r="P10" s="120"/>
      <c r="Q10" s="149"/>
    </row>
    <row r="11" spans="1:17" ht="19.5" thickBot="1" x14ac:dyDescent="0.35">
      <c r="B11"/>
      <c r="D11" s="114"/>
      <c r="F11" s="133" t="s">
        <v>72</v>
      </c>
      <c r="G11" s="136"/>
      <c r="I11" s="150"/>
      <c r="Q11" s="151"/>
    </row>
    <row r="12" spans="1:17" customFormat="1" ht="18.75" thickBot="1" x14ac:dyDescent="0.3">
      <c r="A12" s="43"/>
      <c r="B12" s="140" t="s">
        <v>138</v>
      </c>
      <c r="C12" s="43"/>
      <c r="E12" s="43"/>
      <c r="F12" s="43"/>
      <c r="G12" s="43"/>
      <c r="H12" s="43"/>
      <c r="I12" s="142" t="s">
        <v>61</v>
      </c>
      <c r="J12" s="117" t="s">
        <v>53</v>
      </c>
      <c r="K12" s="117" t="s">
        <v>54</v>
      </c>
      <c r="L12" s="117" t="s">
        <v>55</v>
      </c>
      <c r="M12" s="117" t="s">
        <v>56</v>
      </c>
      <c r="N12" s="117" t="s">
        <v>57</v>
      </c>
      <c r="O12" s="117" t="s">
        <v>58</v>
      </c>
      <c r="P12" s="117" t="s">
        <v>59</v>
      </c>
      <c r="Q12" s="143" t="s">
        <v>60</v>
      </c>
    </row>
    <row r="13" spans="1:17" customFormat="1" ht="18.75" thickBot="1" x14ac:dyDescent="0.3">
      <c r="A13" s="43"/>
      <c r="B13" s="130" t="s">
        <v>126</v>
      </c>
      <c r="C13" s="43"/>
      <c r="D13" s="140" t="s">
        <v>79</v>
      </c>
      <c r="E13" s="43"/>
      <c r="F13" s="178" t="s">
        <v>127</v>
      </c>
      <c r="G13" s="179"/>
      <c r="H13" s="43"/>
      <c r="I13" s="144" t="str">
        <f>IF(D30="No Error",IF($B$13="Single","Single objective option selected",D16),"Fix Weights Error")</f>
        <v>Single objective option selected</v>
      </c>
      <c r="J13" s="118" t="e">
        <f>VLOOKUP($I13,Table5[[Solar strategy category]:[Solar strategy 8]],2,FALSE)</f>
        <v>#N/A</v>
      </c>
      <c r="K13" s="154" t="e">
        <f>VLOOKUP($I13,Table5[[Solar strategy category]:[Solar strategy 8]],3,FALSE)</f>
        <v>#N/A</v>
      </c>
      <c r="L13" s="118" t="e">
        <f>VLOOKUP($I13,Table5[[Solar strategy category]:[Solar strategy 8]],4,FALSE)</f>
        <v>#N/A</v>
      </c>
      <c r="M13" s="118" t="e">
        <f>VLOOKUP($I13,Table5[[Solar strategy category]:[Solar strategy 8]],5,FALSE)</f>
        <v>#N/A</v>
      </c>
      <c r="N13" s="118" t="e">
        <f>VLOOKUP($I13,Table5[[Solar strategy category]:[Solar strategy 8]],6,FALSE)</f>
        <v>#N/A</v>
      </c>
      <c r="O13" s="118" t="e">
        <f>VLOOKUP($I13,Table5[[Solar strategy category]:[Solar strategy 8]],7,FALSE)</f>
        <v>#N/A</v>
      </c>
      <c r="P13" s="118" t="e">
        <f>VLOOKUP($I13,Table5[[Solar strategy category]:[Solar strategy 8]],8,FALSE)</f>
        <v>#N/A</v>
      </c>
      <c r="Q13" s="145" t="e">
        <f>VLOOKUP($I13,Table5[[Solar strategy category]:[Solar strategy 8]],9,FALSE)</f>
        <v>#N/A</v>
      </c>
    </row>
    <row r="14" spans="1:17" customFormat="1" ht="18.75" thickBot="1" x14ac:dyDescent="0.35">
      <c r="A14" s="43"/>
      <c r="B14" s="43"/>
      <c r="C14" s="43"/>
      <c r="D14" s="125" t="s">
        <v>77</v>
      </c>
      <c r="E14" s="43"/>
      <c r="F14" s="180" t="s">
        <v>43</v>
      </c>
      <c r="G14" s="181"/>
      <c r="H14" s="43"/>
      <c r="I14" s="146" t="s">
        <v>104</v>
      </c>
      <c r="J14" s="119" t="e">
        <f>IF($B$7="Existing",VLOOKUP(J13,'Existing MAIN'!$A$2:$H$18,7,FALSE),VLOOKUP(J13,'New MAIN'!$A$2:$H$18,7,FALSE))</f>
        <v>#N/A</v>
      </c>
      <c r="K14" s="119" t="e">
        <f>IF($B$7="Existing",VLOOKUP(K13,'Existing MAIN'!$A$2:$H$18,7,FALSE),VLOOKUP(K13,'New MAIN'!$A$2:$H$18,7,FALSE))</f>
        <v>#N/A</v>
      </c>
      <c r="L14" s="119" t="e">
        <f>IF($B$7="Existing",VLOOKUP(L13,'Existing MAIN'!$A$2:$H$18,7,FALSE),VLOOKUP(L13,'New MAIN'!$A$2:$H$18,7,FALSE))</f>
        <v>#N/A</v>
      </c>
      <c r="M14" s="119" t="e">
        <f>IF($B$7="Existing",VLOOKUP(M13,'Existing MAIN'!$A$2:$H$18,7,FALSE),VLOOKUP(M13,'New MAIN'!$A$2:$H$18,7,FALSE))</f>
        <v>#N/A</v>
      </c>
      <c r="N14" s="119" t="e">
        <f>IF($B$7="Existing",VLOOKUP(N13,'Existing MAIN'!$A$2:$H$18,7,FALSE),VLOOKUP(N13,'New MAIN'!$A$2:$H$18,7,FALSE))</f>
        <v>#N/A</v>
      </c>
      <c r="O14" s="119" t="e">
        <f>IF($B$7="Existing",VLOOKUP(O13,'Existing MAIN'!$A$2:$H$18,7,FALSE),VLOOKUP(O13,'New MAIN'!$A$2:$H$18,7,FALSE))</f>
        <v>#N/A</v>
      </c>
      <c r="P14" s="119" t="e">
        <f>IF($B$7="Existing",VLOOKUP(P13,'Existing MAIN'!$A$2:$H$18,7,FALSE),VLOOKUP(P13,'New MAIN'!$A$2:$H$18,7,FALSE))</f>
        <v>#N/A</v>
      </c>
      <c r="Q14" s="147" t="e">
        <f>IF($B$7="Existing",VLOOKUP(Q13,'Existing MAIN'!$A$2:$H$18,7,FALSE),VLOOKUP(Q13,'New MAIN'!$A$2:$H$18,7,FALSE))</f>
        <v>#N/A</v>
      </c>
    </row>
    <row r="15" spans="1:17" customFormat="1" ht="18.75" x14ac:dyDescent="0.3">
      <c r="A15" s="43"/>
      <c r="B15" s="43"/>
      <c r="C15" s="43"/>
      <c r="D15" s="127" t="str" cm="1">
        <f t="array" ref="D15:D22">IF(B10="Very hot",((IFERROR(INDEX('Backend 2 for Objs'!AD2:'Backend 2 for Objs'!AG9,ROW('Backend 2 for Objs'!B2:'Backend 2 for Objs'!E8),MATCH(D14,'Backend 2 for Objs'!B2:E2,0)),""))),IF(B10="Hot",((IFERROR(INDEX('Backend 2 for Objs'!W2:'Backend 2 for Objs'!Z9,ROW('Backend 2 for Objs'!B2:'Backend 2 for Objs'!E8),MATCH(D14,'Backend 2 for Objs'!B2:E2,0)),""))),IF(B10="Moderate",((IFERROR(INDEX('Backend 2 for Objs'!P2:'Backend 2 for Objs'!S9,ROW('Backend 2 for Objs'!B2:'Backend 2 for Objs'!E8),MATCH(D14,'Backend 2 for Objs'!B2:E2,0)),""))),IF(B10="Cold",((IFERROR(INDEX('Backend 2 for Objs'!I2:'Backend 2 for Objs'!L9,ROW('Backend 2 for Objs'!B2:'Backend 2 for Objs'!E9),MATCH(D14,'Backend 2 for Objs'!B2:E2,0)),""))),IF(B10="Very cold",((IFERROR(INDEX('Backend 2 for Objs'!B2:'Backend 2 for Objs'!E8,ROW('Backend 2 for Objs'!B2:'Backend 2 for Objs'!E9),MATCH(D14,'Backend 2 for Objs'!B2:E2,0)),""))),0)))))</f>
        <v>Passive heating</v>
      </c>
      <c r="E15" s="43"/>
      <c r="F15" s="43"/>
      <c r="G15" s="43"/>
      <c r="H15" s="43"/>
      <c r="I15" s="155" t="s">
        <v>144</v>
      </c>
      <c r="J15" s="158" t="e">
        <f>IF($B$7="Existing",VLOOKUP(J$13,'Existing MAIN'!$A$21:$B$37,2,FALSE),VLOOKUP(J$13,'New MAIN'!$A$21:$B$37,2,FALSE))</f>
        <v>#N/A</v>
      </c>
      <c r="K15" s="158" t="e">
        <f>IF($B$7="Existing",VLOOKUP(K$13,'Existing MAIN'!$A$21:$B$37,2,FALSE),VLOOKUP(K$13,'New MAIN'!$A$21:$B$37,2,FALSE))</f>
        <v>#N/A</v>
      </c>
      <c r="L15" s="158" t="e">
        <f>IF($B$7="Existing",VLOOKUP(L$13,'Existing MAIN'!$A$21:$B$37,2,FALSE),VLOOKUP(L$13,'New MAIN'!$A$21:$B$37,2,FALSE))</f>
        <v>#N/A</v>
      </c>
      <c r="M15" s="158" t="e">
        <f>IF($B$7="Existing",VLOOKUP(M$13,'Existing MAIN'!$A$21:$B$37,2,FALSE),VLOOKUP(M$13,'New MAIN'!$A$21:$B$37,2,FALSE))</f>
        <v>#N/A</v>
      </c>
      <c r="N15" s="158" t="e">
        <f>IF($B$7="Existing",VLOOKUP(N$13,'Existing MAIN'!$A$21:$B$37,2,FALSE),VLOOKUP(N$13,'New MAIN'!$A$21:$B$37,2,FALSE))</f>
        <v>#N/A</v>
      </c>
      <c r="O15" s="158" t="e">
        <f>IF($B$7="Existing",VLOOKUP(O$13,'Existing MAIN'!$A$21:$B$37,2,FALSE),VLOOKUP(O$13,'New MAIN'!$A$21:$B$37,2,FALSE))</f>
        <v>#N/A</v>
      </c>
      <c r="P15" s="158" t="e">
        <f>IF($B$7="Existing",VLOOKUP(P$13,'Existing MAIN'!$A$21:$B$37,2,FALSE),VLOOKUP(P$13,'New MAIN'!$A$21:$B$37,2,FALSE))</f>
        <v>#N/A</v>
      </c>
      <c r="Q15" s="159" t="e">
        <f>IF($B$7="Existing",VLOOKUP(Q$13,'Existing MAIN'!$A$21:$B$37,2,FALSE),VLOOKUP(Q$13,'New MAIN'!$A$21:$B$37,2,FALSE))</f>
        <v>#N/A</v>
      </c>
    </row>
    <row r="16" spans="1:17" customFormat="1" ht="18.75" x14ac:dyDescent="0.3">
      <c r="A16" s="43"/>
      <c r="B16" s="43"/>
      <c r="C16" s="43"/>
      <c r="D16" s="128" t="str">
        <v>Energy efficiency</v>
      </c>
      <c r="E16" s="43"/>
      <c r="F16" s="43"/>
      <c r="G16" s="43"/>
      <c r="H16" s="43"/>
      <c r="I16" s="156" t="s">
        <v>140</v>
      </c>
      <c r="J16" s="160" t="e">
        <f>IF($B$7="Existing",VLOOKUP(J$13,'Existing MAIN'!$A$39:$B$55,2,FALSE),VLOOKUP(J$13,'New MAIN'!$A$39:$B$55,2,FALSE))</f>
        <v>#N/A</v>
      </c>
      <c r="K16" s="160" t="e">
        <f>IF($B$7="Existing",VLOOKUP(K$13,'Existing MAIN'!$A$39:$B$55,2,FALSE),VLOOKUP(K$13,'New MAIN'!$A$39:$B$55,2,FALSE))</f>
        <v>#N/A</v>
      </c>
      <c r="L16" s="160" t="e">
        <f>IF($B$7="Existing",VLOOKUP(L$13,'Existing MAIN'!$A$39:$B$55,2,FALSE),VLOOKUP(L$13,'New MAIN'!$A$39:$B$55,2,FALSE))</f>
        <v>#N/A</v>
      </c>
      <c r="M16" s="160" t="e">
        <f>IF($B$7="Existing",VLOOKUP(M$13,'Existing MAIN'!$A$39:$B$55,2,FALSE),VLOOKUP(M$13,'New MAIN'!$A$39:$B$55,2,FALSE))</f>
        <v>#N/A</v>
      </c>
      <c r="N16" s="160" t="e">
        <f>IF($B$7="Existing",VLOOKUP(N$13,'Existing MAIN'!$A$39:$B$55,2,FALSE),VLOOKUP(N$13,'New MAIN'!$A$39:$B$55,2,FALSE))</f>
        <v>#N/A</v>
      </c>
      <c r="O16" s="160" t="e">
        <f>IF($B$7="Existing",VLOOKUP(O$13,'Existing MAIN'!$A$39:$B$55,2,FALSE),VLOOKUP(O$13,'New MAIN'!$A$39:$B$55,2,FALSE))</f>
        <v>#N/A</v>
      </c>
      <c r="P16" s="160" t="e">
        <f>IF($B$7="Existing",VLOOKUP(P$13,'Existing MAIN'!$A$39:$B$55,2,FALSE),VLOOKUP(P$13,'New MAIN'!$A$39:$B$55,2,FALSE))</f>
        <v>#N/A</v>
      </c>
      <c r="Q16" s="161" t="e">
        <f>IF($B$7="Existing",VLOOKUP(Q$13,'Existing MAIN'!$A$39:$B$55,2,FALSE),VLOOKUP(Q$13,'New MAIN'!$A$39:$B$55,2,FALSE))</f>
        <v>#N/A</v>
      </c>
    </row>
    <row r="17" spans="1:17" customFormat="1" ht="18.75" x14ac:dyDescent="0.3">
      <c r="A17" s="43"/>
      <c r="B17" s="43"/>
      <c r="C17" s="43"/>
      <c r="D17" s="128" t="str">
        <v>Electrical generation</v>
      </c>
      <c r="E17" s="43"/>
      <c r="F17" s="43"/>
      <c r="G17" s="43"/>
      <c r="H17" s="43"/>
      <c r="I17" s="156" t="s">
        <v>141</v>
      </c>
      <c r="J17" s="160" t="e">
        <f>IF($B$7="Existing",VLOOKUP(J$13,'Existing MAIN'!$A$57:$B$73,2,FALSE),VLOOKUP(J$13,'New MAIN'!$A$57:$B$73,2,FALSE))</f>
        <v>#N/A</v>
      </c>
      <c r="K17" s="160" t="e">
        <f>IF($B$7="Existing",VLOOKUP(K$13,'Existing MAIN'!$A$57:$B$73,2,FALSE),VLOOKUP(K$13,'New MAIN'!$A$57:$B$73,2,FALSE))</f>
        <v>#N/A</v>
      </c>
      <c r="L17" s="160" t="e">
        <f>IF($B$7="Existing",VLOOKUP(L$13,'Existing MAIN'!$A$57:$B$73,2,FALSE),VLOOKUP(L$13,'New MAIN'!$A$57:$B$73,2,FALSE))</f>
        <v>#N/A</v>
      </c>
      <c r="M17" s="160" t="e">
        <f>IF($B$7="Existing",VLOOKUP(M$13,'Existing MAIN'!$A$57:$B$73,2,FALSE),VLOOKUP(M$13,'New MAIN'!$A$57:$B$73,2,FALSE))</f>
        <v>#N/A</v>
      </c>
      <c r="N17" s="160" t="e">
        <f>IF($B$7="Existing",VLOOKUP(N$13,'Existing MAIN'!$A$57:$B$73,2,FALSE),VLOOKUP(N$13,'New MAIN'!$A$57:$B$73,2,FALSE))</f>
        <v>#N/A</v>
      </c>
      <c r="O17" s="160" t="e">
        <f>IF($B$7="Existing",VLOOKUP(O$13,'Existing MAIN'!$A$57:$B$73,2,FALSE),VLOOKUP(O$13,'New MAIN'!$A$57:$B$73,2,FALSE))</f>
        <v>#N/A</v>
      </c>
      <c r="P17" s="160" t="e">
        <f>IF($B$7="Existing",VLOOKUP(P$13,'Existing MAIN'!$A$57:$B$73,2,FALSE),VLOOKUP(P$13,'New MAIN'!$A$57:$B$73,2,FALSE))</f>
        <v>#N/A</v>
      </c>
      <c r="Q17" s="161" t="e">
        <f>IF($B$7="Existing",VLOOKUP(Q$13,'Existing MAIN'!$A$57:$B$73,2,FALSE),VLOOKUP(Q$13,'New MAIN'!$A$57:$B$73,2,FALSE))</f>
        <v>#N/A</v>
      </c>
    </row>
    <row r="18" spans="1:17" customFormat="1" ht="18.75" x14ac:dyDescent="0.3">
      <c r="A18" s="43"/>
      <c r="B18" s="43"/>
      <c r="C18" s="43"/>
      <c r="D18" s="129" t="str">
        <v>Thermal generation</v>
      </c>
      <c r="E18" s="43"/>
      <c r="F18" s="43"/>
      <c r="G18" s="43"/>
      <c r="H18" s="43"/>
      <c r="I18" s="156" t="s">
        <v>142</v>
      </c>
      <c r="J18" s="160" t="e">
        <f>IF($B$7="Existing",VLOOKUP(J$13,'Existing MAIN'!$A$75:$B$91,2,FALSE),VLOOKUP(J$13,'New MAIN'!$A$75:$B$91,2,FALSE))</f>
        <v>#N/A</v>
      </c>
      <c r="K18" s="160" t="e">
        <f>IF($B$7="Existing",VLOOKUP(K$13,'Existing MAIN'!$A$75:$B$91,2,FALSE),VLOOKUP(K$13,'New MAIN'!$A$75:$B$91,2,FALSE))</f>
        <v>#N/A</v>
      </c>
      <c r="L18" s="160" t="e">
        <f>IF($B$7="Existing",VLOOKUP(L$13,'Existing MAIN'!$A$75:$B$91,2,FALSE),VLOOKUP(L$13,'New MAIN'!$A$75:$B$91,2,FALSE))</f>
        <v>#N/A</v>
      </c>
      <c r="M18" s="160" t="e">
        <f>IF($B$7="Existing",VLOOKUP(M$13,'Existing MAIN'!$A$75:$B$91,2,FALSE),VLOOKUP(M$13,'New MAIN'!$A$75:$B$91,2,FALSE))</f>
        <v>#N/A</v>
      </c>
      <c r="N18" s="160" t="e">
        <f>IF($B$7="Existing",VLOOKUP(N$13,'Existing MAIN'!$A$75:$B$91,2,FALSE),VLOOKUP(N$13,'New MAIN'!$A$75:$B$91,2,FALSE))</f>
        <v>#N/A</v>
      </c>
      <c r="O18" s="160" t="e">
        <f>IF($B$7="Existing",VLOOKUP(O$13,'Existing MAIN'!$A$75:$B$91,2,FALSE),VLOOKUP(O$13,'New MAIN'!$A$75:$B$91,2,FALSE))</f>
        <v>#N/A</v>
      </c>
      <c r="P18" s="160" t="e">
        <f>IF($B$7="Existing",VLOOKUP(P$13,'Existing MAIN'!$A$75:$B$91,2,FALSE),VLOOKUP(P$13,'New MAIN'!$A$75:$B$91,2,FALSE))</f>
        <v>#N/A</v>
      </c>
      <c r="Q18" s="161" t="e">
        <f>IF($B$7="Existing",VLOOKUP(Q$13,'Existing MAIN'!$A$75:$B$91,2,FALSE),VLOOKUP(Q$13,'New MAIN'!$A$75:$B$91,2,FALSE))</f>
        <v>#N/A</v>
      </c>
    </row>
    <row r="19" spans="1:17" customFormat="1" ht="18.75" x14ac:dyDescent="0.3">
      <c r="A19" s="43"/>
      <c r="B19" s="43"/>
      <c r="C19" s="43"/>
      <c r="D19" s="129" t="str">
        <v>Combined Elec+Ther</v>
      </c>
      <c r="E19" s="43"/>
      <c r="F19" s="43"/>
      <c r="G19" s="43"/>
      <c r="H19" s="43"/>
      <c r="I19" s="156" t="s">
        <v>143</v>
      </c>
      <c r="J19" s="160" t="e">
        <f>IF($B$7="Existing",VLOOKUP(J$13,'Existing MAIN'!$A$93:$B$109,2,FALSE),VLOOKUP(J$13,'New MAIN'!$A$93:$B$109,2,FALSE))</f>
        <v>#N/A</v>
      </c>
      <c r="K19" s="160" t="e">
        <f>IF($B$7="Existing",VLOOKUP(K$13,'Existing MAIN'!$A$93:$B$109,2,FALSE),VLOOKUP(K$13,'New MAIN'!$A$93:$B$109,2,FALSE))</f>
        <v>#N/A</v>
      </c>
      <c r="L19" s="160" t="e">
        <f>IF($B$7="Existing",VLOOKUP(L$13,'Existing MAIN'!$A$93:$B$109,2,FALSE),VLOOKUP(L$13,'New MAIN'!$A$93:$B$109,2,FALSE))</f>
        <v>#N/A</v>
      </c>
      <c r="M19" s="160" t="e">
        <f>IF($B$7="Existing",VLOOKUP(M$13,'Existing MAIN'!$A$93:$B$109,2,FALSE),VLOOKUP(M$13,'New MAIN'!$A$93:$B$109,2,FALSE))</f>
        <v>#N/A</v>
      </c>
      <c r="N19" s="160" t="e">
        <f>IF($B$7="Existing",VLOOKUP(N$13,'Existing MAIN'!$A$93:$B$109,2,FALSE),VLOOKUP(N$13,'New MAIN'!$A$93:$B$109,2,FALSE))</f>
        <v>#N/A</v>
      </c>
      <c r="O19" s="160" t="e">
        <f>IF($B$7="Existing",VLOOKUP(O$13,'Existing MAIN'!$A$93:$B$109,2,FALSE),VLOOKUP(O$13,'New MAIN'!$A$93:$B$109,2,FALSE))</f>
        <v>#N/A</v>
      </c>
      <c r="P19" s="160" t="e">
        <f>IF($B$7="Existing",VLOOKUP(P$13,'Existing MAIN'!$A$93:$B$109,2,FALSE),VLOOKUP(P$13,'New MAIN'!$A$93:$B$109,2,FALSE))</f>
        <v>#N/A</v>
      </c>
      <c r="Q19" s="161" t="e">
        <f>IF($B$7="Existing",VLOOKUP(Q$13,'Existing MAIN'!$A$93:$B$109,2,FALSE),VLOOKUP(Q$13,'New MAIN'!$A$93:$B$109,2,FALSE))</f>
        <v>#N/A</v>
      </c>
    </row>
    <row r="20" spans="1:17" customFormat="1" ht="18" x14ac:dyDescent="0.25">
      <c r="A20" s="43"/>
      <c r="B20" s="43"/>
      <c r="C20" s="43"/>
      <c r="D20" s="129">
        <v>0</v>
      </c>
      <c r="E20" s="43"/>
      <c r="F20" s="43"/>
      <c r="G20" s="43"/>
      <c r="H20" s="43"/>
      <c r="I20" s="148"/>
      <c r="J20" s="120"/>
      <c r="K20" s="120"/>
      <c r="L20" s="120"/>
      <c r="M20" s="120"/>
      <c r="N20" s="120"/>
      <c r="O20" s="120"/>
      <c r="P20" s="120"/>
      <c r="Q20" s="149"/>
    </row>
    <row r="21" spans="1:17" ht="18.75" thickBot="1" x14ac:dyDescent="0.3">
      <c r="D21" s="126" t="str">
        <v/>
      </c>
      <c r="I21" s="150"/>
      <c r="Q21" s="151"/>
    </row>
    <row r="22" spans="1:17" ht="16.5" thickBot="1" x14ac:dyDescent="0.3">
      <c r="D22" s="43" t="str">
        <v/>
      </c>
      <c r="I22" s="142" t="s">
        <v>61</v>
      </c>
      <c r="J22" s="117" t="s">
        <v>53</v>
      </c>
      <c r="K22" s="117" t="s">
        <v>54</v>
      </c>
      <c r="L22" s="117" t="s">
        <v>55</v>
      </c>
      <c r="M22" s="117" t="s">
        <v>56</v>
      </c>
      <c r="N22" s="117" t="s">
        <v>57</v>
      </c>
      <c r="O22" s="117" t="s">
        <v>58</v>
      </c>
      <c r="P22" s="117" t="s">
        <v>59</v>
      </c>
      <c r="Q22" s="143" t="s">
        <v>60</v>
      </c>
    </row>
    <row r="23" spans="1:17" customFormat="1" ht="33" x14ac:dyDescent="0.25">
      <c r="A23" s="43"/>
      <c r="B23" s="43"/>
      <c r="C23" s="43"/>
      <c r="D23" s="167" t="s">
        <v>129</v>
      </c>
      <c r="E23" s="168"/>
      <c r="F23" s="141" t="s">
        <v>132</v>
      </c>
      <c r="G23" s="43"/>
      <c r="H23" s="43"/>
      <c r="I23" s="144" t="str">
        <f>IF(D30="No Error",IF($B$13="Single","Single objective option selected",D17),"Fix Weights Error")</f>
        <v>Single objective option selected</v>
      </c>
      <c r="J23" s="118" t="e">
        <f>VLOOKUP($I23,Table5[[Solar strategy category]:[Solar strategy 8]],2,FALSE)</f>
        <v>#N/A</v>
      </c>
      <c r="K23" s="118" t="e">
        <f>VLOOKUP($I23,Table5[[Solar strategy category]:[Solar strategy 8]],3,FALSE)</f>
        <v>#N/A</v>
      </c>
      <c r="L23" s="118" t="e">
        <f>VLOOKUP($I23,Table5[[Solar strategy category]:[Solar strategy 8]],4,FALSE)</f>
        <v>#N/A</v>
      </c>
      <c r="M23" s="118" t="e">
        <f>VLOOKUP($I23,Table5[[Solar strategy category]:[Solar strategy 8]],5,FALSE)</f>
        <v>#N/A</v>
      </c>
      <c r="N23" s="118" t="e">
        <f>VLOOKUP($I23,Table5[[Solar strategy category]:[Solar strategy 8]],6,FALSE)</f>
        <v>#N/A</v>
      </c>
      <c r="O23" s="118" t="e">
        <f>VLOOKUP($I23,Table5[[Solar strategy category]:[Solar strategy 8]],7,FALSE)</f>
        <v>#N/A</v>
      </c>
      <c r="P23" s="118" t="e">
        <f>VLOOKUP($I23,Table5[[Solar strategy category]:[Solar strategy 8]],8,FALSE)</f>
        <v>#N/A</v>
      </c>
      <c r="Q23" s="145" t="e">
        <f>VLOOKUP($I23,Table5[[Solar strategy category]:[Solar strategy 8]],9,FALSE)</f>
        <v>#N/A</v>
      </c>
    </row>
    <row r="24" spans="1:17" customFormat="1" ht="18" x14ac:dyDescent="0.3">
      <c r="A24" s="43"/>
      <c r="B24" s="43"/>
      <c r="C24" s="43"/>
      <c r="D24" s="169" t="s">
        <v>62</v>
      </c>
      <c r="E24" s="170"/>
      <c r="F24" s="139">
        <v>0.2</v>
      </c>
      <c r="G24" s="43"/>
      <c r="H24" s="43"/>
      <c r="I24" s="152" t="s">
        <v>68</v>
      </c>
      <c r="J24" s="119" t="e">
        <f>IF($B$7="Existing",VLOOKUP(J23,'Existing MAIN'!$A$2:$H$18,7,FALSE),VLOOKUP(J23,'New MAIN'!$A$2:$H$18,7,FALSE))</f>
        <v>#N/A</v>
      </c>
      <c r="K24" s="119" t="e">
        <f>IF($B$7="Existing",VLOOKUP(K23,'Existing MAIN'!$A$2:$H$18,7,FALSE),VLOOKUP(K23,'New MAIN'!$A$2:$H$18,7,FALSE))</f>
        <v>#N/A</v>
      </c>
      <c r="L24" s="119" t="e">
        <f>IF($B$7="Existing",VLOOKUP(L23,'Existing MAIN'!$A$2:$H$18,7,FALSE),VLOOKUP(L23,'New MAIN'!$A$2:$H$18,7,FALSE))</f>
        <v>#N/A</v>
      </c>
      <c r="M24" s="119" t="e">
        <f>IF($B$7="Existing",VLOOKUP(M23,'Existing MAIN'!$A$2:$H$18,7,FALSE),VLOOKUP(M23,'New MAIN'!$A$2:$H$18,7,FALSE))</f>
        <v>#N/A</v>
      </c>
      <c r="N24" s="119" t="e">
        <f>IF($B$7="Existing",VLOOKUP(N23,'Existing MAIN'!$A$2:$H$18,7,FALSE),VLOOKUP(N23,'New MAIN'!$A$2:$H$18,7,FALSE))</f>
        <v>#N/A</v>
      </c>
      <c r="O24" s="119" t="e">
        <f>IF($B$7="Existing",VLOOKUP(O23,'Existing MAIN'!$A$2:$H$18,7,FALSE),VLOOKUP(O23,'New MAIN'!$A$2:$H$18,7,FALSE))</f>
        <v>#N/A</v>
      </c>
      <c r="P24" s="119" t="e">
        <f>IF($B$7="Existing",VLOOKUP(P23,'Existing MAIN'!$A$2:$H$18,7,FALSE),VLOOKUP(P23,'New MAIN'!$A$2:$H$18,7,FALSE))</f>
        <v>#N/A</v>
      </c>
      <c r="Q24" s="147" t="e">
        <f>IF($B$7="Existing",VLOOKUP(Q23,'Existing MAIN'!$A$2:$H$18,7,FALSE),VLOOKUP(Q23,'New MAIN'!$A$2:$H$18,7,FALSE))</f>
        <v>#N/A</v>
      </c>
    </row>
    <row r="25" spans="1:17" customFormat="1" ht="18" x14ac:dyDescent="0.3">
      <c r="A25" s="43"/>
      <c r="B25" s="43"/>
      <c r="C25" s="43"/>
      <c r="D25" s="169" t="s">
        <v>39</v>
      </c>
      <c r="E25" s="170"/>
      <c r="F25" s="139">
        <v>0.2</v>
      </c>
      <c r="G25" s="43"/>
      <c r="H25" s="43"/>
      <c r="I25" s="155" t="s">
        <v>144</v>
      </c>
      <c r="J25" s="158" t="e">
        <f>IF($B$7="Existing",VLOOKUP(J$23,'Existing MAIN'!$A$21:$B$37,2,FALSE),VLOOKUP(J$23,'New MAIN'!$A$21:$B$37,2,FALSE))</f>
        <v>#N/A</v>
      </c>
      <c r="K25" s="158" t="e">
        <f>IF($B$7="Existing",VLOOKUP(K$23,'Existing MAIN'!$A$21:$B$37,2,FALSE),VLOOKUP(K$23,'New MAIN'!$A$21:$B$37,2,FALSE))</f>
        <v>#N/A</v>
      </c>
      <c r="L25" s="158" t="e">
        <f>IF($B$7="Existing",VLOOKUP(L$23,'Existing MAIN'!$A$21:$B$37,2,FALSE),VLOOKUP(L$23,'New MAIN'!$A$21:$B$37,2,FALSE))</f>
        <v>#N/A</v>
      </c>
      <c r="M25" s="158" t="e">
        <f>IF($B$7="Existing",VLOOKUP(M$23,'Existing MAIN'!$A$21:$B$37,2,FALSE),VLOOKUP(M$23,'New MAIN'!$A$21:$B$37,2,FALSE))</f>
        <v>#N/A</v>
      </c>
      <c r="N25" s="158" t="e">
        <f>IF($B$7="Existing",VLOOKUP(N$23,'Existing MAIN'!$A$21:$B$37,2,FALSE),VLOOKUP(N$23,'New MAIN'!$A$21:$B$37,2,FALSE))</f>
        <v>#N/A</v>
      </c>
      <c r="O25" s="158" t="e">
        <f>IF($B$7="Existing",VLOOKUP(O$23,'Existing MAIN'!$A$21:$B$37,2,FALSE),VLOOKUP(O$23,'New MAIN'!$A$21:$B$37,2,FALSE))</f>
        <v>#N/A</v>
      </c>
      <c r="P25" s="158" t="e">
        <f>IF($B$7="Existing",VLOOKUP(P$23,'Existing MAIN'!$A$21:$B$37,2,FALSE),VLOOKUP(P$23,'New MAIN'!$A$21:$B$37,2,FALSE))</f>
        <v>#N/A</v>
      </c>
      <c r="Q25" s="159" t="e">
        <f>IF($B$7="Existing",VLOOKUP(Q$23,'Existing MAIN'!$A$21:$B$37,2,FALSE),VLOOKUP(Q$23,'New MAIN'!$A$21:$B$37,2,FALSE))</f>
        <v>#N/A</v>
      </c>
    </row>
    <row r="26" spans="1:17" customFormat="1" ht="18" x14ac:dyDescent="0.3">
      <c r="A26" s="43"/>
      <c r="B26" s="43"/>
      <c r="C26" s="43"/>
      <c r="D26" s="169" t="s">
        <v>38</v>
      </c>
      <c r="E26" s="170"/>
      <c r="F26" s="139">
        <v>0.2</v>
      </c>
      <c r="G26" s="43"/>
      <c r="H26" s="43"/>
      <c r="I26" s="156" t="s">
        <v>140</v>
      </c>
      <c r="J26" s="160" t="e">
        <f>IF($B$7="Existing",VLOOKUP(J$23,'Existing MAIN'!$A$39:$B$55,2,FALSE),VLOOKUP(J$23,'New MAIN'!$A$39:$B$55,2,FALSE))</f>
        <v>#N/A</v>
      </c>
      <c r="K26" s="160" t="e">
        <f>IF($B$7="Existing",VLOOKUP(K$23,'Existing MAIN'!$A$39:$B$55,2,FALSE),VLOOKUP(K$23,'New MAIN'!$A$39:$B$55,2,FALSE))</f>
        <v>#N/A</v>
      </c>
      <c r="L26" s="160" t="e">
        <f>IF($B$7="Existing",VLOOKUP(L$23,'Existing MAIN'!$A$39:$B$55,2,FALSE),VLOOKUP(L$23,'New MAIN'!$A$39:$B$55,2,FALSE))</f>
        <v>#N/A</v>
      </c>
      <c r="M26" s="160" t="e">
        <f>IF($B$7="Existing",VLOOKUP(M$23,'Existing MAIN'!$A$39:$B$55,2,FALSE),VLOOKUP(M$23,'New MAIN'!$A$39:$B$55,2,FALSE))</f>
        <v>#N/A</v>
      </c>
      <c r="N26" s="160" t="e">
        <f>IF($B$7="Existing",VLOOKUP(N$23,'Existing MAIN'!$A$39:$B$55,2,FALSE),VLOOKUP(N$23,'New MAIN'!$A$39:$B$55,2,FALSE))</f>
        <v>#N/A</v>
      </c>
      <c r="O26" s="160" t="e">
        <f>IF($B$7="Existing",VLOOKUP(O$23,'Existing MAIN'!$A$39:$B$55,2,FALSE),VLOOKUP(O$23,'New MAIN'!$A$39:$B$55,2,FALSE))</f>
        <v>#N/A</v>
      </c>
      <c r="P26" s="160" t="e">
        <f>IF($B$7="Existing",VLOOKUP(P$23,'Existing MAIN'!$A$39:$B$55,2,FALSE),VLOOKUP(P$23,'New MAIN'!$A$39:$B$55,2,FALSE))</f>
        <v>#N/A</v>
      </c>
      <c r="Q26" s="161" t="e">
        <f>IF($B$7="Existing",VLOOKUP(Q$23,'Existing MAIN'!$A$39:$B$55,2,FALSE),VLOOKUP(Q$23,'New MAIN'!$A$39:$B$55,2,FALSE))</f>
        <v>#N/A</v>
      </c>
    </row>
    <row r="27" spans="1:17" customFormat="1" ht="18" x14ac:dyDescent="0.3">
      <c r="A27" s="43"/>
      <c r="B27" s="43"/>
      <c r="C27" s="43"/>
      <c r="D27" s="169" t="s">
        <v>37</v>
      </c>
      <c r="E27" s="170"/>
      <c r="F27" s="139">
        <v>0.2</v>
      </c>
      <c r="G27" s="43"/>
      <c r="H27" s="43"/>
      <c r="I27" s="156" t="s">
        <v>141</v>
      </c>
      <c r="J27" s="160" t="e">
        <f>IF($B$7="Existing",VLOOKUP(J$23,'Existing MAIN'!$A$57:$B$73,2,FALSE),VLOOKUP(J$23,'New MAIN'!$A$57:$B$73,2,FALSE))</f>
        <v>#N/A</v>
      </c>
      <c r="K27" s="160" t="e">
        <f>IF($B$7="Existing",VLOOKUP(K$23,'Existing MAIN'!$A$57:$B$73,2,FALSE),VLOOKUP(K$23,'New MAIN'!$A$57:$B$73,2,FALSE))</f>
        <v>#N/A</v>
      </c>
      <c r="L27" s="160" t="e">
        <f>IF($B$7="Existing",VLOOKUP(L$23,'Existing MAIN'!$A$57:$B$73,2,FALSE),VLOOKUP(L$23,'New MAIN'!$A$57:$B$73,2,FALSE))</f>
        <v>#N/A</v>
      </c>
      <c r="M27" s="160" t="e">
        <f>IF($B$7="Existing",VLOOKUP(M$23,'Existing MAIN'!$A$57:$B$73,2,FALSE),VLOOKUP(M$23,'New MAIN'!$A$57:$B$73,2,FALSE))</f>
        <v>#N/A</v>
      </c>
      <c r="N27" s="160" t="e">
        <f>IF($B$7="Existing",VLOOKUP(N$23,'Existing MAIN'!$A$57:$B$73,2,FALSE),VLOOKUP(N$23,'New MAIN'!$A$57:$B$73,2,FALSE))</f>
        <v>#N/A</v>
      </c>
      <c r="O27" s="160" t="e">
        <f>IF($B$7="Existing",VLOOKUP(O$23,'Existing MAIN'!$A$57:$B$73,2,FALSE),VLOOKUP(O$23,'New MAIN'!$A$57:$B$73,2,FALSE))</f>
        <v>#N/A</v>
      </c>
      <c r="P27" s="160" t="e">
        <f>IF($B$7="Existing",VLOOKUP(P$23,'Existing MAIN'!$A$57:$B$73,2,FALSE),VLOOKUP(P$23,'New MAIN'!$A$57:$B$73,2,FALSE))</f>
        <v>#N/A</v>
      </c>
      <c r="Q27" s="161" t="e">
        <f>IF($B$7="Existing",VLOOKUP(Q$23,'Existing MAIN'!$A$57:$B$73,2,FALSE),VLOOKUP(Q$23,'New MAIN'!$A$57:$B$73,2,FALSE))</f>
        <v>#N/A</v>
      </c>
    </row>
    <row r="28" spans="1:17" customFormat="1" ht="18" x14ac:dyDescent="0.3">
      <c r="A28" s="43"/>
      <c r="B28" s="43"/>
      <c r="C28" s="43"/>
      <c r="D28" s="171" t="s">
        <v>36</v>
      </c>
      <c r="E28" s="172"/>
      <c r="F28" s="139">
        <v>0.2</v>
      </c>
      <c r="G28" s="43"/>
      <c r="H28" s="43"/>
      <c r="I28" s="156" t="s">
        <v>142</v>
      </c>
      <c r="J28" s="160" t="e">
        <f>IF($B$7="Existing",VLOOKUP(J$23,'Existing MAIN'!$A$75:$B$91,2,FALSE),VLOOKUP(J$23,'New MAIN'!$A$75:$B$91,2,FALSE))</f>
        <v>#N/A</v>
      </c>
      <c r="K28" s="160" t="e">
        <f>IF($B$7="Existing",VLOOKUP(K$23,'Existing MAIN'!$A$75:$B$91,2,FALSE),VLOOKUP(K$23,'New MAIN'!$A$75:$B$91,2,FALSE))</f>
        <v>#N/A</v>
      </c>
      <c r="L28" s="160" t="e">
        <f>IF($B$7="Existing",VLOOKUP(L$23,'Existing MAIN'!$A$75:$B$91,2,FALSE),VLOOKUP(L$23,'New MAIN'!$A$75:$B$91,2,FALSE))</f>
        <v>#N/A</v>
      </c>
      <c r="M28" s="160" t="e">
        <f>IF($B$7="Existing",VLOOKUP(M$23,'Existing MAIN'!$A$75:$B$91,2,FALSE),VLOOKUP(M$23,'New MAIN'!$A$75:$B$91,2,FALSE))</f>
        <v>#N/A</v>
      </c>
      <c r="N28" s="160" t="e">
        <f>IF($B$7="Existing",VLOOKUP(N$23,'Existing MAIN'!$A$75:$B$91,2,FALSE),VLOOKUP(N$23,'New MAIN'!$A$75:$B$91,2,FALSE))</f>
        <v>#N/A</v>
      </c>
      <c r="O28" s="160" t="e">
        <f>IF($B$7="Existing",VLOOKUP(O$23,'Existing MAIN'!$A$75:$B$91,2,FALSE),VLOOKUP(O$23,'New MAIN'!$A$75:$B$91,2,FALSE))</f>
        <v>#N/A</v>
      </c>
      <c r="P28" s="160" t="e">
        <f>IF($B$7="Existing",VLOOKUP(P$23,'Existing MAIN'!$A$75:$B$91,2,FALSE),VLOOKUP(P$23,'New MAIN'!$A$75:$B$91,2,FALSE))</f>
        <v>#N/A</v>
      </c>
      <c r="Q28" s="161" t="e">
        <f>IF($B$7="Existing",VLOOKUP(Q$23,'Existing MAIN'!$A$75:$B$91,2,FALSE),VLOOKUP(Q$23,'New MAIN'!$A$75:$B$91,2,FALSE))</f>
        <v>#N/A</v>
      </c>
    </row>
    <row r="29" spans="1:17" customFormat="1" ht="18" x14ac:dyDescent="0.3">
      <c r="A29" s="43"/>
      <c r="B29" s="43"/>
      <c r="C29" s="43"/>
      <c r="D29" s="173" t="s">
        <v>130</v>
      </c>
      <c r="E29" s="174"/>
      <c r="F29" s="137">
        <f>SUM(F24:F28)</f>
        <v>1</v>
      </c>
      <c r="G29" s="43"/>
      <c r="H29" s="43"/>
      <c r="I29" s="156" t="s">
        <v>143</v>
      </c>
      <c r="J29" s="160" t="e">
        <f>IF($B$7="Existing",VLOOKUP(J$23,'Existing MAIN'!$A$93:$B$109,2,FALSE),VLOOKUP(J$23,'New MAIN'!$A$93:$B$109,2,FALSE))</f>
        <v>#N/A</v>
      </c>
      <c r="K29" s="160" t="e">
        <f>IF($B$7="Existing",VLOOKUP(K$23,'Existing MAIN'!$A$93:$B$109,2,FALSE),VLOOKUP(K$23,'New MAIN'!$A$93:$B$109,2,FALSE))</f>
        <v>#N/A</v>
      </c>
      <c r="L29" s="160" t="e">
        <f>IF($B$7="Existing",VLOOKUP(L$23,'Existing MAIN'!$A$93:$B$109,2,FALSE),VLOOKUP(L$23,'New MAIN'!$A$93:$B$109,2,FALSE))</f>
        <v>#N/A</v>
      </c>
      <c r="M29" s="160" t="e">
        <f>IF($B$7="Existing",VLOOKUP(M$23,'Existing MAIN'!$A$93:$B$109,2,FALSE),VLOOKUP(M$23,'New MAIN'!$A$93:$B$109,2,FALSE))</f>
        <v>#N/A</v>
      </c>
      <c r="N29" s="160" t="e">
        <f>IF($B$7="Existing",VLOOKUP(N$23,'Existing MAIN'!$A$93:$B$109,2,FALSE),VLOOKUP(N$23,'New MAIN'!$A$93:$B$109,2,FALSE))</f>
        <v>#N/A</v>
      </c>
      <c r="O29" s="160" t="e">
        <f>IF($B$7="Existing",VLOOKUP(O$23,'Existing MAIN'!$A$93:$B$109,2,FALSE),VLOOKUP(O$23,'New MAIN'!$A$93:$B$109,2,FALSE))</f>
        <v>#N/A</v>
      </c>
      <c r="P29" s="160" t="e">
        <f>IF($B$7="Existing",VLOOKUP(P$23,'Existing MAIN'!$A$93:$B$109,2,FALSE),VLOOKUP(P$23,'New MAIN'!$A$93:$B$109,2,FALSE))</f>
        <v>#N/A</v>
      </c>
      <c r="Q29" s="161" t="e">
        <f>IF($B$7="Existing",VLOOKUP(Q$23,'Existing MAIN'!$A$93:$B$109,2,FALSE),VLOOKUP(Q$23,'New MAIN'!$A$93:$B$109,2,FALSE))</f>
        <v>#N/A</v>
      </c>
    </row>
    <row r="30" spans="1:17" customFormat="1" ht="18.75" thickBot="1" x14ac:dyDescent="0.3">
      <c r="A30" s="43"/>
      <c r="B30" s="43"/>
      <c r="C30" s="43"/>
      <c r="D30" s="138" t="str">
        <f>IF(F29=1,"No Error","Sum of weights must be 1")</f>
        <v>No Error</v>
      </c>
      <c r="E30" s="165" t="s">
        <v>131</v>
      </c>
      <c r="F30" s="166"/>
      <c r="G30" s="43"/>
      <c r="H30" s="43"/>
      <c r="I30" s="148"/>
      <c r="J30" s="120"/>
      <c r="K30" s="120"/>
      <c r="L30" s="120"/>
      <c r="M30" s="120"/>
      <c r="N30" s="120"/>
      <c r="O30" s="120"/>
      <c r="P30" s="120"/>
      <c r="Q30" s="149"/>
    </row>
    <row r="31" spans="1:17" customFormat="1" x14ac:dyDescent="0.25">
      <c r="A31" s="43"/>
      <c r="B31" s="43"/>
      <c r="C31" s="43"/>
      <c r="D31" s="43"/>
      <c r="E31" s="43"/>
      <c r="F31" s="43"/>
      <c r="G31" s="43"/>
      <c r="H31" s="43"/>
      <c r="I31" s="150"/>
      <c r="J31" s="43"/>
      <c r="K31" s="43"/>
      <c r="L31" s="43"/>
      <c r="M31" s="43"/>
      <c r="N31" s="43"/>
      <c r="O31" s="43"/>
      <c r="P31" s="43"/>
      <c r="Q31" s="151"/>
    </row>
    <row r="32" spans="1:17" ht="15.75" x14ac:dyDescent="0.25">
      <c r="I32" s="142" t="s">
        <v>61</v>
      </c>
      <c r="J32" s="117" t="s">
        <v>53</v>
      </c>
      <c r="K32" s="117" t="s">
        <v>54</v>
      </c>
      <c r="L32" s="117" t="s">
        <v>55</v>
      </c>
      <c r="M32" s="117" t="s">
        <v>56</v>
      </c>
      <c r="N32" s="117" t="s">
        <v>57</v>
      </c>
      <c r="O32" s="117" t="s">
        <v>58</v>
      </c>
      <c r="P32" s="117" t="s">
        <v>59</v>
      </c>
      <c r="Q32" s="143" t="s">
        <v>60</v>
      </c>
    </row>
    <row r="33" spans="1:17" ht="18" x14ac:dyDescent="0.25">
      <c r="I33" s="144" t="str">
        <f>IF(D30="No Error",IF($B$13="Single","Single objective option selected",D18),"Fix Weights Error")</f>
        <v>Single objective option selected</v>
      </c>
      <c r="J33" s="118" t="e">
        <f>VLOOKUP($I33,Table5[[Solar strategy category]:[Solar strategy 8]],2,FALSE)</f>
        <v>#N/A</v>
      </c>
      <c r="K33" s="118" t="e">
        <f>VLOOKUP($I33,Table5[[Solar strategy category]:[Solar strategy 8]],3,FALSE)</f>
        <v>#N/A</v>
      </c>
      <c r="L33" s="118" t="e">
        <f>VLOOKUP($I33,Table5[[Solar strategy category]:[Solar strategy 8]],4,FALSE)</f>
        <v>#N/A</v>
      </c>
      <c r="M33" s="118" t="e">
        <f>VLOOKUP($I33,Table5[[Solar strategy category]:[Solar strategy 8]],5,FALSE)</f>
        <v>#N/A</v>
      </c>
      <c r="N33" s="118" t="e">
        <f>VLOOKUP($I33,Table5[[Solar strategy category]:[Solar strategy 8]],6,FALSE)</f>
        <v>#N/A</v>
      </c>
      <c r="O33" s="118" t="e">
        <f>VLOOKUP($I33,Table5[[Solar strategy category]:[Solar strategy 8]],7,FALSE)</f>
        <v>#N/A</v>
      </c>
      <c r="P33" s="118" t="e">
        <f>VLOOKUP($I33,Table5[[Solar strategy category]:[Solar strategy 8]],8,FALSE)</f>
        <v>#N/A</v>
      </c>
      <c r="Q33" s="145" t="e">
        <f>VLOOKUP($I33,Table5[[Solar strategy category]:[Solar strategy 8]],9,FALSE)</f>
        <v>#N/A</v>
      </c>
    </row>
    <row r="34" spans="1:17" customFormat="1" ht="16.5" x14ac:dyDescent="0.3">
      <c r="A34" s="43"/>
      <c r="B34" s="43"/>
      <c r="C34" s="43"/>
      <c r="D34" s="43"/>
      <c r="E34" s="43"/>
      <c r="F34" s="43"/>
      <c r="G34" s="43"/>
      <c r="H34" s="43"/>
      <c r="I34" s="146" t="s">
        <v>68</v>
      </c>
      <c r="J34" s="119" t="e">
        <f>IF($B$7="Existing",VLOOKUP(J33,'Existing MAIN'!$A$2:$H$18,7,FALSE),VLOOKUP(J33,'New MAIN'!$A$2:$H$18,7,FALSE))</f>
        <v>#N/A</v>
      </c>
      <c r="K34" s="119" t="e">
        <f>IF($B$7="Existing",VLOOKUP(K33,'Existing MAIN'!$A$2:$H$18,7,FALSE),VLOOKUP(K33,'New MAIN'!$A$2:$H$18,7,FALSE))</f>
        <v>#N/A</v>
      </c>
      <c r="L34" s="119" t="e">
        <f>IF($B$7="Existing",VLOOKUP(L33,'Existing MAIN'!$A$2:$H$18,7,FALSE),VLOOKUP(L33,'New MAIN'!$A$2:$H$18,7,FALSE))</f>
        <v>#N/A</v>
      </c>
      <c r="M34" s="119" t="e">
        <f>IF($B$7="Existing",VLOOKUP(M33,'Existing MAIN'!$A$2:$H$18,7,FALSE),VLOOKUP(M33,'New MAIN'!$A$2:$H$18,7,FALSE))</f>
        <v>#N/A</v>
      </c>
      <c r="N34" s="119" t="e">
        <f>IF($B$7="Existing",VLOOKUP(N33,'Existing MAIN'!$A$2:$H$18,7,FALSE),VLOOKUP(N33,'New MAIN'!$A$2:$H$18,7,FALSE))</f>
        <v>#N/A</v>
      </c>
      <c r="O34" s="119" t="e">
        <f>IF($B$7="Existing",VLOOKUP(O33,'Existing MAIN'!$A$2:$H$18,7,FALSE),VLOOKUP(O33,'New MAIN'!$A$2:$H$18,7,FALSE))</f>
        <v>#N/A</v>
      </c>
      <c r="P34" s="119" t="e">
        <f>IF($B$7="Existing",VLOOKUP(P33,'Existing MAIN'!$A$2:$H$18,7,FALSE),VLOOKUP(P33,'New MAIN'!$A$2:$H$18,7,FALSE))</f>
        <v>#N/A</v>
      </c>
      <c r="Q34" s="147" t="e">
        <f>IF($B$7="Existing",VLOOKUP(Q33,'Existing MAIN'!$A$2:$H$18,7,FALSE),VLOOKUP(Q33,'New MAIN'!$A$2:$H$18,7,FALSE))</f>
        <v>#N/A</v>
      </c>
    </row>
    <row r="35" spans="1:17" customFormat="1" ht="16.5" x14ac:dyDescent="0.3">
      <c r="A35" s="43"/>
      <c r="B35" s="43"/>
      <c r="C35" s="43"/>
      <c r="D35" s="43"/>
      <c r="E35" s="43"/>
      <c r="F35" s="43"/>
      <c r="G35" s="43"/>
      <c r="H35" s="43"/>
      <c r="I35" s="155" t="s">
        <v>144</v>
      </c>
      <c r="J35" s="158" t="e">
        <f>IF($B$7="Existing",VLOOKUP(J$33,'Existing MAIN'!$A$21:$B$37,2,FALSE),VLOOKUP(J$33,'New MAIN'!$A$21:$B$37,2,FALSE))</f>
        <v>#N/A</v>
      </c>
      <c r="K35" s="158" t="e">
        <f>IF($B$7="Existing",VLOOKUP(K$33,'Existing MAIN'!$A$21:$B$37,2,FALSE),VLOOKUP(K$33,'New MAIN'!$A$21:$B$37,2,FALSE))</f>
        <v>#N/A</v>
      </c>
      <c r="L35" s="158" t="e">
        <f>IF($B$7="Existing",VLOOKUP(L$33,'Existing MAIN'!$A$21:$B$37,2,FALSE),VLOOKUP(L$33,'New MAIN'!$A$21:$B$37,2,FALSE))</f>
        <v>#N/A</v>
      </c>
      <c r="M35" s="158" t="e">
        <f>IF($B$7="Existing",VLOOKUP(M$33,'Existing MAIN'!$A$21:$B$37,2,FALSE),VLOOKUP(M$33,'New MAIN'!$A$21:$B$37,2,FALSE))</f>
        <v>#N/A</v>
      </c>
      <c r="N35" s="158" t="e">
        <f>IF($B$7="Existing",VLOOKUP(N$33,'Existing MAIN'!$A$21:$B$37,2,FALSE),VLOOKUP(N$33,'New MAIN'!$A$21:$B$37,2,FALSE))</f>
        <v>#N/A</v>
      </c>
      <c r="O35" s="158" t="e">
        <f>IF($B$7="Existing",VLOOKUP(O$33,'Existing MAIN'!$A$21:$B$37,2,FALSE),VLOOKUP(O$33,'New MAIN'!$A$21:$B$37,2,FALSE))</f>
        <v>#N/A</v>
      </c>
      <c r="P35" s="158" t="e">
        <f>IF($B$7="Existing",VLOOKUP(P$33,'Existing MAIN'!$A$21:$B$37,2,FALSE),VLOOKUP(P$33,'New MAIN'!$A$21:$B$37,2,FALSE))</f>
        <v>#N/A</v>
      </c>
      <c r="Q35" s="159" t="e">
        <f>IF($B$7="Existing",VLOOKUP(Q$33,'Existing MAIN'!$A$21:$B$37,2,FALSE),VLOOKUP(Q$33,'New MAIN'!$A$21:$B$37,2,FALSE))</f>
        <v>#N/A</v>
      </c>
    </row>
    <row r="36" spans="1:17" customFormat="1" ht="16.5" x14ac:dyDescent="0.3">
      <c r="A36" s="43"/>
      <c r="B36" s="43"/>
      <c r="C36" s="43"/>
      <c r="D36" s="43"/>
      <c r="E36" s="43"/>
      <c r="F36" s="43"/>
      <c r="G36" s="43"/>
      <c r="H36" s="43"/>
      <c r="I36" s="156" t="s">
        <v>140</v>
      </c>
      <c r="J36" s="160" t="e">
        <f>IF($B$7="Existing",VLOOKUP(J$33,'Existing MAIN'!$A$39:$B$55,2,FALSE),VLOOKUP(J$33,'New MAIN'!$A$39:$B$55,2,FALSE))</f>
        <v>#N/A</v>
      </c>
      <c r="K36" s="160" t="e">
        <f>IF($B$7="Existing",VLOOKUP(K$33,'Existing MAIN'!$A$39:$B$55,2,FALSE),VLOOKUP(K$33,'New MAIN'!$A$39:$B$55,2,FALSE))</f>
        <v>#N/A</v>
      </c>
      <c r="L36" s="160" t="e">
        <f>IF($B$7="Existing",VLOOKUP(L$33,'Existing MAIN'!$A$39:$B$55,2,FALSE),VLOOKUP(L$33,'New MAIN'!$A$39:$B$55,2,FALSE))</f>
        <v>#N/A</v>
      </c>
      <c r="M36" s="160" t="e">
        <f>IF($B$7="Existing",VLOOKUP(M$33,'Existing MAIN'!$A$39:$B$55,2,FALSE),VLOOKUP(M$33,'New MAIN'!$A$39:$B$55,2,FALSE))</f>
        <v>#N/A</v>
      </c>
      <c r="N36" s="160" t="e">
        <f>IF($B$7="Existing",VLOOKUP(N$33,'Existing MAIN'!$A$39:$B$55,2,FALSE),VLOOKUP(N$33,'New MAIN'!$A$39:$B$55,2,FALSE))</f>
        <v>#N/A</v>
      </c>
      <c r="O36" s="160" t="e">
        <f>IF($B$7="Existing",VLOOKUP(O$33,'Existing MAIN'!$A$39:$B$55,2,FALSE),VLOOKUP(O$33,'New MAIN'!$A$39:$B$55,2,FALSE))</f>
        <v>#N/A</v>
      </c>
      <c r="P36" s="160" t="e">
        <f>IF($B$7="Existing",VLOOKUP(P$33,'Existing MAIN'!$A$39:$B$55,2,FALSE),VLOOKUP(P$33,'New MAIN'!$A$39:$B$55,2,FALSE))</f>
        <v>#N/A</v>
      </c>
      <c r="Q36" s="161" t="e">
        <f>IF($B$7="Existing",VLOOKUP(Q$33,'Existing MAIN'!$A$39:$B$55,2,FALSE),VLOOKUP(Q$33,'New MAIN'!$A$39:$B$55,2,FALSE))</f>
        <v>#N/A</v>
      </c>
    </row>
    <row r="37" spans="1:17" customFormat="1" ht="16.5" x14ac:dyDescent="0.3">
      <c r="A37" s="43"/>
      <c r="B37" s="43"/>
      <c r="C37" s="43"/>
      <c r="D37" s="43"/>
      <c r="E37" s="43"/>
      <c r="F37" s="43"/>
      <c r="G37" s="43"/>
      <c r="H37" s="43"/>
      <c r="I37" s="156" t="s">
        <v>141</v>
      </c>
      <c r="J37" s="160" t="e">
        <f>IF($B$7="Existing",VLOOKUP(J$33,'Existing MAIN'!$A$57:$B$73,2,FALSE),VLOOKUP(J$33,'New MAIN'!$A$57:$B$73,2,FALSE))</f>
        <v>#N/A</v>
      </c>
      <c r="K37" s="160" t="e">
        <f>IF($B$7="Existing",VLOOKUP(K$33,'Existing MAIN'!$A$57:$B$73,2,FALSE),VLOOKUP(K$33,'New MAIN'!$A$57:$B$73,2,FALSE))</f>
        <v>#N/A</v>
      </c>
      <c r="L37" s="160" t="e">
        <f>IF($B$7="Existing",VLOOKUP(L$33,'Existing MAIN'!$A$57:$B$73,2,FALSE),VLOOKUP(L$33,'New MAIN'!$A$57:$B$73,2,FALSE))</f>
        <v>#N/A</v>
      </c>
      <c r="M37" s="160" t="e">
        <f>IF($B$7="Existing",VLOOKUP(M$33,'Existing MAIN'!$A$57:$B$73,2,FALSE),VLOOKUP(M$33,'New MAIN'!$A$57:$B$73,2,FALSE))</f>
        <v>#N/A</v>
      </c>
      <c r="N37" s="160" t="e">
        <f>IF($B$7="Existing",VLOOKUP(N$33,'Existing MAIN'!$A$57:$B$73,2,FALSE),VLOOKUP(N$33,'New MAIN'!$A$57:$B$73,2,FALSE))</f>
        <v>#N/A</v>
      </c>
      <c r="O37" s="160" t="e">
        <f>IF($B$7="Existing",VLOOKUP(O$33,'Existing MAIN'!$A$57:$B$73,2,FALSE),VLOOKUP(O$33,'New MAIN'!$A$57:$B$73,2,FALSE))</f>
        <v>#N/A</v>
      </c>
      <c r="P37" s="160" t="e">
        <f>IF($B$7="Existing",VLOOKUP(P$33,'Existing MAIN'!$A$57:$B$73,2,FALSE),VLOOKUP(P$33,'New MAIN'!$A$57:$B$73,2,FALSE))</f>
        <v>#N/A</v>
      </c>
      <c r="Q37" s="161" t="e">
        <f>IF($B$7="Existing",VLOOKUP(Q$33,'Existing MAIN'!$A$57:$B$73,2,FALSE),VLOOKUP(Q$33,'New MAIN'!$A$57:$B$73,2,FALSE))</f>
        <v>#N/A</v>
      </c>
    </row>
    <row r="38" spans="1:17" customFormat="1" ht="16.5" x14ac:dyDescent="0.3">
      <c r="A38" s="43"/>
      <c r="B38" s="43"/>
      <c r="C38" s="43"/>
      <c r="D38" s="43"/>
      <c r="E38" s="43"/>
      <c r="F38" s="43"/>
      <c r="G38" s="43"/>
      <c r="H38" s="43"/>
      <c r="I38" s="156" t="s">
        <v>142</v>
      </c>
      <c r="J38" s="160" t="e">
        <f>IF($B$7="Existing",VLOOKUP(J$33,'Existing MAIN'!$A$75:$B$91,2,FALSE),VLOOKUP(J$33,'New MAIN'!$A$75:$B$91,2,FALSE))</f>
        <v>#N/A</v>
      </c>
      <c r="K38" s="160" t="e">
        <f>IF($B$7="Existing",VLOOKUP(K$33,'Existing MAIN'!$A$75:$B$91,2,FALSE),VLOOKUP(K$33,'New MAIN'!$A$75:$B$91,2,FALSE))</f>
        <v>#N/A</v>
      </c>
      <c r="L38" s="160" t="e">
        <f>IF($B$7="Existing",VLOOKUP(L$33,'Existing MAIN'!$A$75:$B$91,2,FALSE),VLOOKUP(L$33,'New MAIN'!$A$75:$B$91,2,FALSE))</f>
        <v>#N/A</v>
      </c>
      <c r="M38" s="160" t="e">
        <f>IF($B$7="Existing",VLOOKUP(M$33,'Existing MAIN'!$A$75:$B$91,2,FALSE),VLOOKUP(M$33,'New MAIN'!$A$75:$B$91,2,FALSE))</f>
        <v>#N/A</v>
      </c>
      <c r="N38" s="160" t="e">
        <f>IF($B$7="Existing",VLOOKUP(N$33,'Existing MAIN'!$A$75:$B$91,2,FALSE),VLOOKUP(N$33,'New MAIN'!$A$75:$B$91,2,FALSE))</f>
        <v>#N/A</v>
      </c>
      <c r="O38" s="160" t="e">
        <f>IF($B$7="Existing",VLOOKUP(O$33,'Existing MAIN'!$A$75:$B$91,2,FALSE),VLOOKUP(O$33,'New MAIN'!$A$75:$B$91,2,FALSE))</f>
        <v>#N/A</v>
      </c>
      <c r="P38" s="160" t="e">
        <f>IF($B$7="Existing",VLOOKUP(P$33,'Existing MAIN'!$A$75:$B$91,2,FALSE),VLOOKUP(P$33,'New MAIN'!$A$75:$B$91,2,FALSE))</f>
        <v>#N/A</v>
      </c>
      <c r="Q38" s="161" t="e">
        <f>IF($B$7="Existing",VLOOKUP(Q$33,'Existing MAIN'!$A$75:$B$91,2,FALSE),VLOOKUP(Q$33,'New MAIN'!$A$75:$B$91,2,FALSE))</f>
        <v>#N/A</v>
      </c>
    </row>
    <row r="39" spans="1:17" customFormat="1" ht="16.5" x14ac:dyDescent="0.3">
      <c r="A39" s="43"/>
      <c r="B39" s="43"/>
      <c r="C39" s="43"/>
      <c r="D39" s="43"/>
      <c r="E39" s="43"/>
      <c r="F39" s="43"/>
      <c r="G39" s="43"/>
      <c r="H39" s="43"/>
      <c r="I39" s="156" t="s">
        <v>143</v>
      </c>
      <c r="J39" s="160" t="e">
        <f>IF($B$7="Existing",VLOOKUP(J$33,'Existing MAIN'!$A$93:$B$109,2,FALSE),VLOOKUP(J$33,'New MAIN'!$A$93:$B$109,2,FALSE))</f>
        <v>#N/A</v>
      </c>
      <c r="K39" s="160" t="e">
        <f>IF($B$7="Existing",VLOOKUP(K$33,'Existing MAIN'!$A$93:$B$109,2,FALSE),VLOOKUP(K$33,'New MAIN'!$A$93:$B$109,2,FALSE))</f>
        <v>#N/A</v>
      </c>
      <c r="L39" s="160" t="e">
        <f>IF($B$7="Existing",VLOOKUP(L$33,'Existing MAIN'!$A$93:$B$109,2,FALSE),VLOOKUP(L$33,'New MAIN'!$A$93:$B$109,2,FALSE))</f>
        <v>#N/A</v>
      </c>
      <c r="M39" s="160" t="e">
        <f>IF($B$7="Existing",VLOOKUP(M$33,'Existing MAIN'!$A$93:$B$109,2,FALSE),VLOOKUP(M$33,'New MAIN'!$A$93:$B$109,2,FALSE))</f>
        <v>#N/A</v>
      </c>
      <c r="N39" s="160" t="e">
        <f>IF($B$7="Existing",VLOOKUP(N$33,'Existing MAIN'!$A$93:$B$109,2,FALSE),VLOOKUP(N$33,'New MAIN'!$A$93:$B$109,2,FALSE))</f>
        <v>#N/A</v>
      </c>
      <c r="O39" s="160" t="e">
        <f>IF($B$7="Existing",VLOOKUP(O$33,'Existing MAIN'!$A$93:$B$109,2,FALSE),VLOOKUP(O$33,'New MAIN'!$A$93:$B$109,2,FALSE))</f>
        <v>#N/A</v>
      </c>
      <c r="P39" s="160" t="e">
        <f>IF($B$7="Existing",VLOOKUP(P$33,'Existing MAIN'!$A$93:$B$109,2,FALSE),VLOOKUP(P$33,'New MAIN'!$A$93:$B$109,2,FALSE))</f>
        <v>#N/A</v>
      </c>
      <c r="Q39" s="161" t="e">
        <f>IF($B$7="Existing",VLOOKUP(Q$33,'Existing MAIN'!$A$93:$B$109,2,FALSE),VLOOKUP(Q$33,'New MAIN'!$A$93:$B$109,2,FALSE))</f>
        <v>#N/A</v>
      </c>
    </row>
    <row r="40" spans="1:17" customFormat="1" x14ac:dyDescent="0.25">
      <c r="A40" s="43"/>
      <c r="B40" s="43"/>
      <c r="C40" s="43"/>
      <c r="D40" s="43"/>
      <c r="E40" s="43"/>
      <c r="F40" s="43"/>
      <c r="G40" s="43"/>
      <c r="H40" s="43"/>
      <c r="I40" s="148"/>
      <c r="J40" s="120"/>
      <c r="K40" s="120"/>
      <c r="L40" s="120"/>
      <c r="M40" s="120"/>
      <c r="N40" s="120"/>
      <c r="O40" s="120"/>
      <c r="P40" s="120"/>
      <c r="Q40" s="149"/>
    </row>
    <row r="41" spans="1:17" customFormat="1" x14ac:dyDescent="0.25">
      <c r="A41" s="43"/>
      <c r="B41" s="43"/>
      <c r="C41" s="43"/>
      <c r="D41" s="43"/>
      <c r="E41" s="43"/>
      <c r="F41" s="43"/>
      <c r="G41" s="43"/>
      <c r="H41" s="43"/>
      <c r="I41" s="150"/>
      <c r="J41" s="43"/>
      <c r="K41" s="43"/>
      <c r="L41" s="43"/>
      <c r="M41" s="43"/>
      <c r="N41" s="43"/>
      <c r="O41" s="43"/>
      <c r="P41" s="43"/>
      <c r="Q41" s="151"/>
    </row>
    <row r="42" spans="1:17" customFormat="1" ht="15.75" x14ac:dyDescent="0.25">
      <c r="A42" s="43"/>
      <c r="B42" s="43"/>
      <c r="C42" s="43"/>
      <c r="D42" s="43"/>
      <c r="E42" s="43"/>
      <c r="F42" s="43"/>
      <c r="G42" s="43"/>
      <c r="H42" s="43"/>
      <c r="I42" s="142" t="s">
        <v>61</v>
      </c>
      <c r="J42" s="117" t="s">
        <v>53</v>
      </c>
      <c r="K42" s="117" t="s">
        <v>54</v>
      </c>
      <c r="L42" s="117" t="s">
        <v>55</v>
      </c>
      <c r="M42" s="117" t="s">
        <v>56</v>
      </c>
      <c r="N42" s="117" t="s">
        <v>57</v>
      </c>
      <c r="O42" s="117" t="s">
        <v>58</v>
      </c>
      <c r="P42" s="117" t="s">
        <v>59</v>
      </c>
      <c r="Q42" s="143" t="s">
        <v>60</v>
      </c>
    </row>
    <row r="43" spans="1:17" ht="18" x14ac:dyDescent="0.25">
      <c r="I43" s="144" t="str">
        <f>IF(D30="No Error",IF($B$13="Single","Single objective option selected",D19),"Fix Weights Error")</f>
        <v>Single objective option selected</v>
      </c>
      <c r="J43" s="118" t="e">
        <f>VLOOKUP($I43,Table5[[Solar strategy category]:[Solar strategy 8]],2,FALSE)</f>
        <v>#N/A</v>
      </c>
      <c r="K43" s="118" t="e">
        <f>VLOOKUP($I43,Table5[[Solar strategy category]:[Solar strategy 8]],3,FALSE)</f>
        <v>#N/A</v>
      </c>
      <c r="L43" s="118" t="e">
        <f>VLOOKUP($I43,Table5[[Solar strategy category]:[Solar strategy 8]],4,FALSE)</f>
        <v>#N/A</v>
      </c>
      <c r="M43" s="118" t="e">
        <f>VLOOKUP($I43,Table5[[Solar strategy category]:[Solar strategy 8]],5,FALSE)</f>
        <v>#N/A</v>
      </c>
      <c r="N43" s="118" t="e">
        <f>VLOOKUP($I43,Table5[[Solar strategy category]:[Solar strategy 8]],6,FALSE)</f>
        <v>#N/A</v>
      </c>
      <c r="O43" s="118" t="e">
        <f>VLOOKUP($I43,Table5[[Solar strategy category]:[Solar strategy 8]],7,FALSE)</f>
        <v>#N/A</v>
      </c>
      <c r="P43" s="118" t="e">
        <f>VLOOKUP($I43,Table5[[Solar strategy category]:[Solar strategy 8]],8,FALSE)</f>
        <v>#N/A</v>
      </c>
      <c r="Q43" s="145" t="e">
        <f>VLOOKUP($I43,Table5[[Solar strategy category]:[Solar strategy 8]],9,FALSE)</f>
        <v>#N/A</v>
      </c>
    </row>
    <row r="44" spans="1:17" ht="16.5" x14ac:dyDescent="0.3">
      <c r="I44" s="153" t="s">
        <v>68</v>
      </c>
      <c r="J44" s="119" t="e">
        <f>IF($B$7="Existing",VLOOKUP(J43,'Existing MAIN'!$A$2:$H$18,7,FALSE),VLOOKUP(J43,'New MAIN'!$A$2:$H$18,7,FALSE))</f>
        <v>#N/A</v>
      </c>
      <c r="K44" s="119" t="e">
        <f>IF($B$7="Existing",VLOOKUP(K43,'Existing MAIN'!$A$2:$H$18,7,FALSE),VLOOKUP(K43,'New MAIN'!$A$2:$H$18,7,FALSE))</f>
        <v>#N/A</v>
      </c>
      <c r="L44" s="119" t="e">
        <f>IF($B$7="Existing",VLOOKUP(L43,'Existing MAIN'!$A$2:$H$18,7,FALSE),VLOOKUP(L43,'New MAIN'!$A$2:$H$18,7,FALSE))</f>
        <v>#N/A</v>
      </c>
      <c r="M44" s="119" t="e">
        <f>IF($B$7="Existing",VLOOKUP(M43,'Existing MAIN'!$A$2:$H$18,7,FALSE),VLOOKUP(M43,'New MAIN'!$A$2:$H$18,7,FALSE))</f>
        <v>#N/A</v>
      </c>
      <c r="N44" s="119" t="e">
        <f>IF($B$7="Existing",VLOOKUP(N43,'Existing MAIN'!$A$2:$H$18,7,FALSE),VLOOKUP(N43,'New MAIN'!$A$2:$H$18,7,FALSE))</f>
        <v>#N/A</v>
      </c>
      <c r="O44" s="119" t="e">
        <f>IF($B$7="Existing",VLOOKUP(O43,'Existing MAIN'!$A$2:$H$18,7,FALSE),VLOOKUP(O43,'New MAIN'!$A$2:$H$18,7,FALSE))</f>
        <v>#N/A</v>
      </c>
      <c r="P44" s="119" t="e">
        <f>IF($B$7="Existing",VLOOKUP(P43,'Existing MAIN'!$A$2:$H$18,7,FALSE),VLOOKUP(P43,'New MAIN'!$A$2:$H$18,7,FALSE))</f>
        <v>#N/A</v>
      </c>
      <c r="Q44" s="147" t="e">
        <f>IF($B$7="Existing",VLOOKUP(Q43,'Existing MAIN'!$A$2:$H$18,7,FALSE),VLOOKUP(Q43,'New MAIN'!$A$2:$H$18,7,FALSE))</f>
        <v>#N/A</v>
      </c>
    </row>
    <row r="45" spans="1:17" customFormat="1" ht="16.5" x14ac:dyDescent="0.3">
      <c r="A45" s="43"/>
      <c r="B45" s="43"/>
      <c r="C45" s="43"/>
      <c r="D45" s="43"/>
      <c r="E45" s="43"/>
      <c r="F45" s="43"/>
      <c r="G45" s="43"/>
      <c r="H45" s="43"/>
      <c r="I45" s="155" t="s">
        <v>144</v>
      </c>
      <c r="J45" s="158" t="e">
        <f>IF($B$7="Existing",VLOOKUP(J$43,'Existing MAIN'!$A$21:$B$37,2,FALSE),VLOOKUP(J$43,'New MAIN'!$A$21:$B$37,2,FALSE))</f>
        <v>#N/A</v>
      </c>
      <c r="K45" s="158" t="e">
        <f>IF($B$7="Existing",VLOOKUP(K$43,'Existing MAIN'!$A$21:$B$37,2,FALSE),VLOOKUP(K$43,'New MAIN'!$A$21:$B$37,2,FALSE))</f>
        <v>#N/A</v>
      </c>
      <c r="L45" s="158" t="e">
        <f>IF($B$7="Existing",VLOOKUP(L$43,'Existing MAIN'!$A$21:$B$37,2,FALSE),VLOOKUP(L$43,'New MAIN'!$A$21:$B$37,2,FALSE))</f>
        <v>#N/A</v>
      </c>
      <c r="M45" s="158" t="e">
        <f>IF($B$7="Existing",VLOOKUP(M$43,'Existing MAIN'!$A$21:$B$37,2,FALSE),VLOOKUP(M$43,'New MAIN'!$A$21:$B$37,2,FALSE))</f>
        <v>#N/A</v>
      </c>
      <c r="N45" s="158" t="e">
        <f>IF($B$7="Existing",VLOOKUP(N$43,'Existing MAIN'!$A$21:$B$37,2,FALSE),VLOOKUP(N$43,'New MAIN'!$A$21:$B$37,2,FALSE))</f>
        <v>#N/A</v>
      </c>
      <c r="O45" s="158" t="e">
        <f>IF($B$7="Existing",VLOOKUP(O$43,'Existing MAIN'!$A$21:$B$37,2,FALSE),VLOOKUP(O$43,'New MAIN'!$A$21:$B$37,2,FALSE))</f>
        <v>#N/A</v>
      </c>
      <c r="P45" s="158" t="e">
        <f>IF($B$7="Existing",VLOOKUP(P$43,'Existing MAIN'!$A$21:$B$37,2,FALSE),VLOOKUP(P$43,'New MAIN'!$A$21:$B$37,2,FALSE))</f>
        <v>#N/A</v>
      </c>
      <c r="Q45" s="159" t="e">
        <f>IF($B$7="Existing",VLOOKUP(Q$43,'Existing MAIN'!$A$21:$B$37,2,FALSE),VLOOKUP(Q$43,'New MAIN'!$A$21:$B$37,2,FALSE))</f>
        <v>#N/A</v>
      </c>
    </row>
    <row r="46" spans="1:17" customFormat="1" ht="16.5" x14ac:dyDescent="0.3">
      <c r="A46" s="43"/>
      <c r="B46" s="43"/>
      <c r="C46" s="43"/>
      <c r="D46" s="43"/>
      <c r="E46" s="43"/>
      <c r="F46" s="43"/>
      <c r="G46" s="43"/>
      <c r="H46" s="43"/>
      <c r="I46" s="156" t="s">
        <v>140</v>
      </c>
      <c r="J46" s="160" t="e">
        <f>IF($B$7="Existing",VLOOKUP(J$43,'Existing MAIN'!$A$39:$B$55,2,FALSE),VLOOKUP(J$43,'New MAIN'!$A$39:$B$55,2,FALSE))</f>
        <v>#N/A</v>
      </c>
      <c r="K46" s="160" t="e">
        <f>IF($B$7="Existing",VLOOKUP(K$43,'Existing MAIN'!$A$39:$B$55,2,FALSE),VLOOKUP(K$43,'New MAIN'!$A$39:$B$55,2,FALSE))</f>
        <v>#N/A</v>
      </c>
      <c r="L46" s="160" t="e">
        <f>IF($B$7="Existing",VLOOKUP(L$43,'Existing MAIN'!$A$39:$B$55,2,FALSE),VLOOKUP(L$43,'New MAIN'!$A$39:$B$55,2,FALSE))</f>
        <v>#N/A</v>
      </c>
      <c r="M46" s="160" t="e">
        <f>IF($B$7="Existing",VLOOKUP(M$43,'Existing MAIN'!$A$39:$B$55,2,FALSE),VLOOKUP(M$43,'New MAIN'!$A$39:$B$55,2,FALSE))</f>
        <v>#N/A</v>
      </c>
      <c r="N46" s="160" t="e">
        <f>IF($B$7="Existing",VLOOKUP(N$43,'Existing MAIN'!$A$39:$B$55,2,FALSE),VLOOKUP(N$43,'New MAIN'!$A$39:$B$55,2,FALSE))</f>
        <v>#N/A</v>
      </c>
      <c r="O46" s="160" t="e">
        <f>IF($B$7="Existing",VLOOKUP(O$43,'Existing MAIN'!$A$39:$B$55,2,FALSE),VLOOKUP(O$43,'New MAIN'!$A$39:$B$55,2,FALSE))</f>
        <v>#N/A</v>
      </c>
      <c r="P46" s="160" t="e">
        <f>IF($B$7="Existing",VLOOKUP(P$43,'Existing MAIN'!$A$39:$B$55,2,FALSE),VLOOKUP(P$43,'New MAIN'!$A$39:$B$55,2,FALSE))</f>
        <v>#N/A</v>
      </c>
      <c r="Q46" s="161" t="e">
        <f>IF($B$7="Existing",VLOOKUP(Q$43,'Existing MAIN'!$A$39:$B$55,2,FALSE),VLOOKUP(Q$43,'New MAIN'!$A$39:$B$55,2,FALSE))</f>
        <v>#N/A</v>
      </c>
    </row>
    <row r="47" spans="1:17" customFormat="1" ht="16.5" x14ac:dyDescent="0.3">
      <c r="A47" s="43"/>
      <c r="B47" s="43"/>
      <c r="C47" s="43"/>
      <c r="D47" s="43"/>
      <c r="E47" s="43"/>
      <c r="F47" s="43"/>
      <c r="G47" s="43"/>
      <c r="H47" s="43"/>
      <c r="I47" s="156" t="s">
        <v>141</v>
      </c>
      <c r="J47" s="160" t="e">
        <f>IF($B$7="Existing",VLOOKUP(J$43,'Existing MAIN'!$A$57:$B$73,2,FALSE),VLOOKUP(J$43,'New MAIN'!$A$57:$B$73,2,FALSE))</f>
        <v>#N/A</v>
      </c>
      <c r="K47" s="160" t="e">
        <f>IF($B$7="Existing",VLOOKUP(K$43,'Existing MAIN'!$A$57:$B$73,2,FALSE),VLOOKUP(K$43,'New MAIN'!$A$57:$B$73,2,FALSE))</f>
        <v>#N/A</v>
      </c>
      <c r="L47" s="160" t="e">
        <f>IF($B$7="Existing",VLOOKUP(L$43,'Existing MAIN'!$A$57:$B$73,2,FALSE),VLOOKUP(L$43,'New MAIN'!$A$57:$B$73,2,FALSE))</f>
        <v>#N/A</v>
      </c>
      <c r="M47" s="160" t="e">
        <f>IF($B$7="Existing",VLOOKUP(M$43,'Existing MAIN'!$A$57:$B$73,2,FALSE),VLOOKUP(M$43,'New MAIN'!$A$57:$B$73,2,FALSE))</f>
        <v>#N/A</v>
      </c>
      <c r="N47" s="160" t="e">
        <f>IF($B$7="Existing",VLOOKUP(N$43,'Existing MAIN'!$A$57:$B$73,2,FALSE),VLOOKUP(N$43,'New MAIN'!$A$57:$B$73,2,FALSE))</f>
        <v>#N/A</v>
      </c>
      <c r="O47" s="160" t="e">
        <f>IF($B$7="Existing",VLOOKUP(O$43,'Existing MAIN'!$A$57:$B$73,2,FALSE),VLOOKUP(O$43,'New MAIN'!$A$57:$B$73,2,FALSE))</f>
        <v>#N/A</v>
      </c>
      <c r="P47" s="160" t="e">
        <f>IF($B$7="Existing",VLOOKUP(P$43,'Existing MAIN'!$A$57:$B$73,2,FALSE),VLOOKUP(P$43,'New MAIN'!$A$57:$B$73,2,FALSE))</f>
        <v>#N/A</v>
      </c>
      <c r="Q47" s="161" t="e">
        <f>IF($B$7="Existing",VLOOKUP(Q$43,'Existing MAIN'!$A$57:$B$73,2,FALSE),VLOOKUP(Q$43,'New MAIN'!$A$57:$B$73,2,FALSE))</f>
        <v>#N/A</v>
      </c>
    </row>
    <row r="48" spans="1:17" customFormat="1" ht="16.5" x14ac:dyDescent="0.3">
      <c r="A48" s="43"/>
      <c r="B48" s="43"/>
      <c r="C48" s="43"/>
      <c r="D48" s="43"/>
      <c r="E48" s="43"/>
      <c r="F48" s="43"/>
      <c r="G48" s="43"/>
      <c r="H48" s="43"/>
      <c r="I48" s="156" t="s">
        <v>142</v>
      </c>
      <c r="J48" s="160" t="e">
        <f>IF($B$7="Existing",VLOOKUP(J$43,'Existing MAIN'!$A$75:$B$91,2,FALSE),VLOOKUP(J$43,'New MAIN'!$A$75:$B$91,2,FALSE))</f>
        <v>#N/A</v>
      </c>
      <c r="K48" s="160" t="e">
        <f>IF($B$7="Existing",VLOOKUP(K$43,'Existing MAIN'!$A$75:$B$91,2,FALSE),VLOOKUP(K$43,'New MAIN'!$A$75:$B$91,2,FALSE))</f>
        <v>#N/A</v>
      </c>
      <c r="L48" s="160" t="e">
        <f>IF($B$7="Existing",VLOOKUP(L$43,'Existing MAIN'!$A$75:$B$91,2,FALSE),VLOOKUP(L$43,'New MAIN'!$A$75:$B$91,2,FALSE))</f>
        <v>#N/A</v>
      </c>
      <c r="M48" s="160" t="e">
        <f>IF($B$7="Existing",VLOOKUP(M$43,'Existing MAIN'!$A$75:$B$91,2,FALSE),VLOOKUP(M$43,'New MAIN'!$A$75:$B$91,2,FALSE))</f>
        <v>#N/A</v>
      </c>
      <c r="N48" s="160" t="e">
        <f>IF($B$7="Existing",VLOOKUP(N$43,'Existing MAIN'!$A$75:$B$91,2,FALSE),VLOOKUP(N$43,'New MAIN'!$A$75:$B$91,2,FALSE))</f>
        <v>#N/A</v>
      </c>
      <c r="O48" s="160" t="e">
        <f>IF($B$7="Existing",VLOOKUP(O$43,'Existing MAIN'!$A$75:$B$91,2,FALSE),VLOOKUP(O$43,'New MAIN'!$A$75:$B$91,2,FALSE))</f>
        <v>#N/A</v>
      </c>
      <c r="P48" s="160" t="e">
        <f>IF($B$7="Existing",VLOOKUP(P$43,'Existing MAIN'!$A$75:$B$91,2,FALSE),VLOOKUP(P$43,'New MAIN'!$A$75:$B$91,2,FALSE))</f>
        <v>#N/A</v>
      </c>
      <c r="Q48" s="161" t="e">
        <f>IF($B$7="Existing",VLOOKUP(Q$43,'Existing MAIN'!$A$75:$B$91,2,FALSE),VLOOKUP(Q$43,'New MAIN'!$A$75:$B$91,2,FALSE))</f>
        <v>#N/A</v>
      </c>
    </row>
    <row r="49" spans="1:17" customFormat="1" ht="16.5" x14ac:dyDescent="0.3">
      <c r="A49" s="43"/>
      <c r="B49" s="43"/>
      <c r="C49" s="43"/>
      <c r="D49" s="43"/>
      <c r="E49" s="43"/>
      <c r="F49" s="43"/>
      <c r="G49" s="43"/>
      <c r="H49" s="43"/>
      <c r="I49" s="156" t="s">
        <v>143</v>
      </c>
      <c r="J49" s="160" t="e">
        <f>IF($B$7="Existing",VLOOKUP(J$43,'Existing MAIN'!$A$93:$B$109,2,FALSE),VLOOKUP(J$43,'New MAIN'!$A$93:$B$109,2,FALSE))</f>
        <v>#N/A</v>
      </c>
      <c r="K49" s="160" t="e">
        <f>IF($B$7="Existing",VLOOKUP(K$43,'Existing MAIN'!$A$93:$B$109,2,FALSE),VLOOKUP(K$43,'New MAIN'!$A$93:$B$109,2,FALSE))</f>
        <v>#N/A</v>
      </c>
      <c r="L49" s="160" t="e">
        <f>IF($B$7="Existing",VLOOKUP(L$43,'Existing MAIN'!$A$93:$B$109,2,FALSE),VLOOKUP(L$43,'New MAIN'!$A$93:$B$109,2,FALSE))</f>
        <v>#N/A</v>
      </c>
      <c r="M49" s="160" t="e">
        <f>IF($B$7="Existing",VLOOKUP(M$43,'Existing MAIN'!$A$93:$B$109,2,FALSE),VLOOKUP(M$43,'New MAIN'!$A$93:$B$109,2,FALSE))</f>
        <v>#N/A</v>
      </c>
      <c r="N49" s="160" t="e">
        <f>IF($B$7="Existing",VLOOKUP(N$43,'Existing MAIN'!$A$93:$B$109,2,FALSE),VLOOKUP(N$43,'New MAIN'!$A$93:$B$109,2,FALSE))</f>
        <v>#N/A</v>
      </c>
      <c r="O49" s="160" t="e">
        <f>IF($B$7="Existing",VLOOKUP(O$43,'Existing MAIN'!$A$93:$B$109,2,FALSE),VLOOKUP(O$43,'New MAIN'!$A$93:$B$109,2,FALSE))</f>
        <v>#N/A</v>
      </c>
      <c r="P49" s="160" t="e">
        <f>IF($B$7="Existing",VLOOKUP(P$43,'Existing MAIN'!$A$93:$B$109,2,FALSE),VLOOKUP(P$43,'New MAIN'!$A$93:$B$109,2,FALSE))</f>
        <v>#N/A</v>
      </c>
      <c r="Q49" s="161" t="e">
        <f>IF($B$7="Existing",VLOOKUP(Q$43,'Existing MAIN'!$A$93:$B$109,2,FALSE),VLOOKUP(Q$43,'New MAIN'!$A$93:$B$109,2,FALSE))</f>
        <v>#N/A</v>
      </c>
    </row>
    <row r="50" spans="1:17" customFormat="1" x14ac:dyDescent="0.25">
      <c r="A50" s="43"/>
      <c r="B50" s="43"/>
      <c r="C50" s="43"/>
      <c r="D50" s="43"/>
      <c r="E50" s="43"/>
      <c r="F50" s="43"/>
      <c r="G50" s="43"/>
      <c r="H50" s="43"/>
      <c r="I50" s="148"/>
      <c r="J50" s="120"/>
      <c r="K50" s="120"/>
      <c r="L50" s="120"/>
      <c r="M50" s="120"/>
      <c r="N50" s="120"/>
      <c r="O50" s="120"/>
      <c r="P50" s="120"/>
      <c r="Q50" s="149"/>
    </row>
    <row r="51" spans="1:17" customFormat="1" x14ac:dyDescent="0.25">
      <c r="A51" s="43"/>
      <c r="B51" s="43"/>
      <c r="C51" s="43"/>
      <c r="D51" s="43"/>
      <c r="E51" s="43"/>
      <c r="F51" s="43"/>
      <c r="G51" s="43"/>
      <c r="H51" s="43"/>
      <c r="I51" s="150"/>
      <c r="J51" s="43"/>
      <c r="K51" s="43"/>
      <c r="L51" s="43"/>
      <c r="M51" s="43"/>
      <c r="N51" s="43"/>
      <c r="O51" s="43"/>
      <c r="P51" s="43"/>
      <c r="Q51" s="151"/>
    </row>
    <row r="52" spans="1:17" customFormat="1" ht="15.75" x14ac:dyDescent="0.25">
      <c r="A52" s="43"/>
      <c r="B52" s="43"/>
      <c r="C52" s="43"/>
      <c r="D52" s="43"/>
      <c r="E52" s="43"/>
      <c r="F52" s="43"/>
      <c r="G52" s="43"/>
      <c r="H52" s="43"/>
      <c r="I52" s="142" t="s">
        <v>61</v>
      </c>
      <c r="J52" s="117" t="s">
        <v>53</v>
      </c>
      <c r="K52" s="117" t="s">
        <v>54</v>
      </c>
      <c r="L52" s="117" t="s">
        <v>55</v>
      </c>
      <c r="M52" s="117" t="s">
        <v>56</v>
      </c>
      <c r="N52" s="117" t="s">
        <v>57</v>
      </c>
      <c r="O52" s="117" t="s">
        <v>58</v>
      </c>
      <c r="P52" s="117" t="s">
        <v>59</v>
      </c>
      <c r="Q52" s="143" t="s">
        <v>60</v>
      </c>
    </row>
    <row r="53" spans="1:17" customFormat="1" ht="18" x14ac:dyDescent="0.25">
      <c r="A53" s="43"/>
      <c r="B53" s="43"/>
      <c r="C53" s="43"/>
      <c r="D53" s="43"/>
      <c r="E53" s="43"/>
      <c r="F53" s="43"/>
      <c r="G53" s="43"/>
      <c r="H53" s="43"/>
      <c r="I53" s="144" t="str">
        <f>IF(D30="No Error",IF($B$13="Single","Single objective option selected",D20),"Fix Weights Error")</f>
        <v>Single objective option selected</v>
      </c>
      <c r="J53" s="118" t="e">
        <f>VLOOKUP($I53,Table5[[Solar strategy category]:[Solar strategy 8]],2,FALSE)</f>
        <v>#N/A</v>
      </c>
      <c r="K53" s="118" t="e">
        <f>VLOOKUP($I53,Table5[[Solar strategy category]:[Solar strategy 8]],3,FALSE)</f>
        <v>#N/A</v>
      </c>
      <c r="L53" s="118" t="e">
        <f>VLOOKUP($I53,Table5[[Solar strategy category]:[Solar strategy 8]],4,FALSE)</f>
        <v>#N/A</v>
      </c>
      <c r="M53" s="118" t="e">
        <f>VLOOKUP($I53,Table5[[Solar strategy category]:[Solar strategy 8]],5,FALSE)</f>
        <v>#N/A</v>
      </c>
      <c r="N53" s="118" t="e">
        <f>VLOOKUP($I53,Table5[[Solar strategy category]:[Solar strategy 8]],6,FALSE)</f>
        <v>#N/A</v>
      </c>
      <c r="O53" s="118" t="e">
        <f>VLOOKUP($I53,Table5[[Solar strategy category]:[Solar strategy 8]],7,FALSE)</f>
        <v>#N/A</v>
      </c>
      <c r="P53" s="118" t="e">
        <f>VLOOKUP($I53,Table5[[Solar strategy category]:[Solar strategy 8]],8,FALSE)</f>
        <v>#N/A</v>
      </c>
      <c r="Q53" s="145" t="e">
        <f>VLOOKUP($I53,Table5[[Solar strategy category]:[Solar strategy 8]],9,FALSE)</f>
        <v>#N/A</v>
      </c>
    </row>
    <row r="54" spans="1:17" ht="16.5" x14ac:dyDescent="0.3">
      <c r="I54" s="146" t="s">
        <v>68</v>
      </c>
      <c r="J54" s="119" t="e">
        <f>IF($B$7="Existing",VLOOKUP(J53,'Existing MAIN'!$A$2:$H$18,7,FALSE),VLOOKUP(J53,'New MAIN'!$A$2:$H$18,7,FALSE))</f>
        <v>#N/A</v>
      </c>
      <c r="K54" s="119" t="e">
        <f>IF($B$7="Existing",VLOOKUP(K53,'Existing MAIN'!$A$2:$H$18,7,FALSE),VLOOKUP(K53,'New MAIN'!$A$2:$H$18,7,FALSE))</f>
        <v>#N/A</v>
      </c>
      <c r="L54" s="119" t="e">
        <f>IF($B$7="Existing",VLOOKUP(L53,'Existing MAIN'!$A$2:$H$18,7,FALSE),VLOOKUP(L53,'New MAIN'!$A$2:$H$18,7,FALSE))</f>
        <v>#N/A</v>
      </c>
      <c r="M54" s="119" t="e">
        <f>IF($B$7="Existing",VLOOKUP(M53,'Existing MAIN'!$A$2:$H$18,7,FALSE),VLOOKUP(M53,'New MAIN'!$A$2:$H$18,7,FALSE))</f>
        <v>#N/A</v>
      </c>
      <c r="N54" s="119" t="e">
        <f>IF($B$7="Existing",VLOOKUP(N53,'Existing MAIN'!$A$2:$H$18,7,FALSE),VLOOKUP(N53,'New MAIN'!$A$2:$H$18,7,FALSE))</f>
        <v>#N/A</v>
      </c>
      <c r="O54" s="119" t="e">
        <f>IF($B$7="Existing",VLOOKUP(O53,'Existing MAIN'!$A$2:$H$18,7,FALSE),VLOOKUP(O53,'New MAIN'!$A$2:$H$18,7,FALSE))</f>
        <v>#N/A</v>
      </c>
      <c r="P54" s="119" t="e">
        <f>IF($B$7="Existing",VLOOKUP(P53,'Existing MAIN'!$A$2:$H$18,7,FALSE),VLOOKUP(P53,'New MAIN'!$A$2:$H$18,7,FALSE))</f>
        <v>#N/A</v>
      </c>
      <c r="Q54" s="147" t="e">
        <f>IF($B$7="Existing",VLOOKUP(Q53,'Existing MAIN'!$A$2:$H$18,7,FALSE),VLOOKUP(Q53,'New MAIN'!$A$2:$H$18,7,FALSE))</f>
        <v>#N/A</v>
      </c>
    </row>
    <row r="55" spans="1:17" ht="16.5" x14ac:dyDescent="0.3">
      <c r="I55" s="155" t="s">
        <v>144</v>
      </c>
      <c r="J55" s="158" t="e">
        <f>IF($B$7="Existing",VLOOKUP(J$53,'Existing MAIN'!$A$21:$B$37,2,FALSE),VLOOKUP(J$53,'New MAIN'!$A$21:$B$37,2,FALSE))</f>
        <v>#N/A</v>
      </c>
      <c r="K55" s="158" t="e">
        <f>IF($B$7="Existing",VLOOKUP(K$53,'Existing MAIN'!$A$21:$B$37,2,FALSE),VLOOKUP(K$53,'New MAIN'!$A$21:$B$37,2,FALSE))</f>
        <v>#N/A</v>
      </c>
      <c r="L55" s="158" t="e">
        <f>IF($B$7="Existing",VLOOKUP(L$53,'Existing MAIN'!$A$21:$B$37,2,FALSE),VLOOKUP(L$53,'New MAIN'!$A$21:$B$37,2,FALSE))</f>
        <v>#N/A</v>
      </c>
      <c r="M55" s="158" t="e">
        <f>IF($B$7="Existing",VLOOKUP(M$53,'Existing MAIN'!$A$21:$B$37,2,FALSE),VLOOKUP(M$53,'New MAIN'!$A$21:$B$37,2,FALSE))</f>
        <v>#N/A</v>
      </c>
      <c r="N55" s="158" t="e">
        <f>IF($B$7="Existing",VLOOKUP(N$53,'Existing MAIN'!$A$21:$B$37,2,FALSE),VLOOKUP(N$53,'New MAIN'!$A$21:$B$37,2,FALSE))</f>
        <v>#N/A</v>
      </c>
      <c r="O55" s="158" t="e">
        <f>IF($B$7="Existing",VLOOKUP(O$53,'Existing MAIN'!$A$21:$B$37,2,FALSE),VLOOKUP(O$53,'New MAIN'!$A$21:$B$37,2,FALSE))</f>
        <v>#N/A</v>
      </c>
      <c r="P55" s="158" t="e">
        <f>IF($B$7="Existing",VLOOKUP(P$53,'Existing MAIN'!$A$21:$B$37,2,FALSE),VLOOKUP(P$53,'New MAIN'!$A$21:$B$37,2,FALSE))</f>
        <v>#N/A</v>
      </c>
      <c r="Q55" s="159" t="e">
        <f>IF($B$7="Existing",VLOOKUP(Q$53,'Existing MAIN'!$A$21:$B$37,2,FALSE),VLOOKUP(Q$53,'New MAIN'!$A$21:$B$37,2,FALSE))</f>
        <v>#N/A</v>
      </c>
    </row>
    <row r="56" spans="1:17" customFormat="1" ht="16.5" x14ac:dyDescent="0.3">
      <c r="A56" s="43"/>
      <c r="B56" s="43"/>
      <c r="C56" s="43"/>
      <c r="D56" s="43"/>
      <c r="E56" s="43"/>
      <c r="F56" s="43"/>
      <c r="G56" s="43"/>
      <c r="H56" s="43"/>
      <c r="I56" s="156" t="s">
        <v>140</v>
      </c>
      <c r="J56" s="160" t="e">
        <f>IF($B$7="Existing",VLOOKUP(J$53,'Existing MAIN'!$A$39:$B$55,2,FALSE),VLOOKUP(J$53,'New MAIN'!$A$39:$B$55,2,FALSE))</f>
        <v>#N/A</v>
      </c>
      <c r="K56" s="160" t="e">
        <f>IF($B$7="Existing",VLOOKUP(K$53,'Existing MAIN'!$A$39:$B$55,2,FALSE),VLOOKUP(K$53,'New MAIN'!$A$39:$B$55,2,FALSE))</f>
        <v>#N/A</v>
      </c>
      <c r="L56" s="160" t="e">
        <f>IF($B$7="Existing",VLOOKUP(L$53,'Existing MAIN'!$A$39:$B$55,2,FALSE),VLOOKUP(L$53,'New MAIN'!$A$39:$B$55,2,FALSE))</f>
        <v>#N/A</v>
      </c>
      <c r="M56" s="160" t="e">
        <f>IF($B$7="Existing",VLOOKUP(M$53,'Existing MAIN'!$A$39:$B$55,2,FALSE),VLOOKUP(M$53,'New MAIN'!$A$39:$B$55,2,FALSE))</f>
        <v>#N/A</v>
      </c>
      <c r="N56" s="160" t="e">
        <f>IF($B$7="Existing",VLOOKUP(N$53,'Existing MAIN'!$A$39:$B$55,2,FALSE),VLOOKUP(N$53,'New MAIN'!$A$39:$B$55,2,FALSE))</f>
        <v>#N/A</v>
      </c>
      <c r="O56" s="160" t="e">
        <f>IF($B$7="Existing",VLOOKUP(O$53,'Existing MAIN'!$A$39:$B$55,2,FALSE),VLOOKUP(O$53,'New MAIN'!$A$39:$B$55,2,FALSE))</f>
        <v>#N/A</v>
      </c>
      <c r="P56" s="160" t="e">
        <f>IF($B$7="Existing",VLOOKUP(P$53,'Existing MAIN'!$A$39:$B$55,2,FALSE),VLOOKUP(P$53,'New MAIN'!$A$39:$B$55,2,FALSE))</f>
        <v>#N/A</v>
      </c>
      <c r="Q56" s="161" t="e">
        <f>IF($B$7="Existing",VLOOKUP(Q$53,'Existing MAIN'!$A$39:$B$55,2,FALSE),VLOOKUP(Q$53,'New MAIN'!$A$39:$B$55,2,FALSE))</f>
        <v>#N/A</v>
      </c>
    </row>
    <row r="57" spans="1:17" customFormat="1" ht="16.5" x14ac:dyDescent="0.3">
      <c r="A57" s="43"/>
      <c r="B57" s="43"/>
      <c r="C57" s="43"/>
      <c r="D57" s="43"/>
      <c r="E57" s="43"/>
      <c r="F57" s="43"/>
      <c r="G57" s="43"/>
      <c r="H57" s="43"/>
      <c r="I57" s="156" t="s">
        <v>141</v>
      </c>
      <c r="J57" s="160" t="e">
        <f>IF($B$7="Existing",VLOOKUP(J$53,'Existing MAIN'!$A$57:$B$73,2,FALSE),VLOOKUP(J$53,'New MAIN'!$A$57:$B$73,2,FALSE))</f>
        <v>#N/A</v>
      </c>
      <c r="K57" s="160" t="e">
        <f>IF($B$7="Existing",VLOOKUP(K$53,'Existing MAIN'!$A$57:$B$73,2,FALSE),VLOOKUP(K$53,'New MAIN'!$A$57:$B$73,2,FALSE))</f>
        <v>#N/A</v>
      </c>
      <c r="L57" s="160" t="e">
        <f>IF($B$7="Existing",VLOOKUP(L$53,'Existing MAIN'!$A$57:$B$73,2,FALSE),VLOOKUP(L$53,'New MAIN'!$A$57:$B$73,2,FALSE))</f>
        <v>#N/A</v>
      </c>
      <c r="M57" s="160" t="e">
        <f>IF($B$7="Existing",VLOOKUP(M$53,'Existing MAIN'!$A$57:$B$73,2,FALSE),VLOOKUP(M$53,'New MAIN'!$A$57:$B$73,2,FALSE))</f>
        <v>#N/A</v>
      </c>
      <c r="N57" s="160" t="e">
        <f>IF($B$7="Existing",VLOOKUP(N$53,'Existing MAIN'!$A$57:$B$73,2,FALSE),VLOOKUP(N$53,'New MAIN'!$A$57:$B$73,2,FALSE))</f>
        <v>#N/A</v>
      </c>
      <c r="O57" s="160" t="e">
        <f>IF($B$7="Existing",VLOOKUP(O$53,'Existing MAIN'!$A$57:$B$73,2,FALSE),VLOOKUP(O$53,'New MAIN'!$A$57:$B$73,2,FALSE))</f>
        <v>#N/A</v>
      </c>
      <c r="P57" s="160" t="e">
        <f>IF($B$7="Existing",VLOOKUP(P$53,'Existing MAIN'!$A$57:$B$73,2,FALSE),VLOOKUP(P$53,'New MAIN'!$A$57:$B$73,2,FALSE))</f>
        <v>#N/A</v>
      </c>
      <c r="Q57" s="161" t="e">
        <f>IF($B$7="Existing",VLOOKUP(Q$53,'Existing MAIN'!$A$57:$B$73,2,FALSE),VLOOKUP(Q$53,'New MAIN'!$A$57:$B$73,2,FALSE))</f>
        <v>#N/A</v>
      </c>
    </row>
    <row r="58" spans="1:17" customFormat="1" ht="16.5" x14ac:dyDescent="0.3">
      <c r="A58" s="43"/>
      <c r="B58" s="43"/>
      <c r="C58" s="43"/>
      <c r="D58" s="43"/>
      <c r="E58" s="43"/>
      <c r="F58" s="43"/>
      <c r="G58" s="43"/>
      <c r="H58" s="43"/>
      <c r="I58" s="156" t="s">
        <v>142</v>
      </c>
      <c r="J58" s="160" t="e">
        <f>IF($B$7="Existing",VLOOKUP(J$53,'Existing MAIN'!$A$75:$B$91,2,FALSE),VLOOKUP(J$53,'New MAIN'!$A$75:$B$91,2,FALSE))</f>
        <v>#N/A</v>
      </c>
      <c r="K58" s="160" t="e">
        <f>IF($B$7="Existing",VLOOKUP(K$53,'Existing MAIN'!$A$75:$B$91,2,FALSE),VLOOKUP(K$53,'New MAIN'!$A$75:$B$91,2,FALSE))</f>
        <v>#N/A</v>
      </c>
      <c r="L58" s="160" t="e">
        <f>IF($B$7="Existing",VLOOKUP(L$53,'Existing MAIN'!$A$75:$B$91,2,FALSE),VLOOKUP(L$53,'New MAIN'!$A$75:$B$91,2,FALSE))</f>
        <v>#N/A</v>
      </c>
      <c r="M58" s="160" t="e">
        <f>IF($B$7="Existing",VLOOKUP(M$53,'Existing MAIN'!$A$75:$B$91,2,FALSE),VLOOKUP(M$53,'New MAIN'!$A$75:$B$91,2,FALSE))</f>
        <v>#N/A</v>
      </c>
      <c r="N58" s="160" t="e">
        <f>IF($B$7="Existing",VLOOKUP(N$53,'Existing MAIN'!$A$75:$B$91,2,FALSE),VLOOKUP(N$53,'New MAIN'!$A$75:$B$91,2,FALSE))</f>
        <v>#N/A</v>
      </c>
      <c r="O58" s="160" t="e">
        <f>IF($B$7="Existing",VLOOKUP(O$53,'Existing MAIN'!$A$75:$B$91,2,FALSE),VLOOKUP(O$53,'New MAIN'!$A$75:$B$91,2,FALSE))</f>
        <v>#N/A</v>
      </c>
      <c r="P58" s="160" t="e">
        <f>IF($B$7="Existing",VLOOKUP(P$53,'Existing MAIN'!$A$75:$B$91,2,FALSE),VLOOKUP(P$53,'New MAIN'!$A$75:$B$91,2,FALSE))</f>
        <v>#N/A</v>
      </c>
      <c r="Q58" s="161" t="e">
        <f>IF($B$7="Existing",VLOOKUP(Q$53,'Existing MAIN'!$A$75:$B$91,2,FALSE),VLOOKUP(Q$53,'New MAIN'!$A$75:$B$91,2,FALSE))</f>
        <v>#N/A</v>
      </c>
    </row>
    <row r="59" spans="1:17" customFormat="1" ht="16.5" x14ac:dyDescent="0.3">
      <c r="A59" s="43"/>
      <c r="B59" s="43"/>
      <c r="C59" s="43"/>
      <c r="D59" s="43"/>
      <c r="E59" s="43"/>
      <c r="F59" s="43"/>
      <c r="G59" s="43"/>
      <c r="H59" s="43"/>
      <c r="I59" s="156" t="s">
        <v>143</v>
      </c>
      <c r="J59" s="160" t="e">
        <f>IF($B$7="Existing",VLOOKUP(J$53,'Existing MAIN'!$A$93:$B$109,2,FALSE),VLOOKUP(J$53,'New MAIN'!$A$93:$B$109,2,FALSE))</f>
        <v>#N/A</v>
      </c>
      <c r="K59" s="160" t="e">
        <f>IF($B$7="Existing",VLOOKUP(K$53,'Existing MAIN'!$A$93:$B$109,2,FALSE),VLOOKUP(K$53,'New MAIN'!$A$93:$B$109,2,FALSE))</f>
        <v>#N/A</v>
      </c>
      <c r="L59" s="160" t="e">
        <f>IF($B$7="Existing",VLOOKUP(L$53,'Existing MAIN'!$A$93:$B$109,2,FALSE),VLOOKUP(L$53,'New MAIN'!$A$93:$B$109,2,FALSE))</f>
        <v>#N/A</v>
      </c>
      <c r="M59" s="160" t="e">
        <f>IF($B$7="Existing",VLOOKUP(M$53,'Existing MAIN'!$A$93:$B$109,2,FALSE),VLOOKUP(M$53,'New MAIN'!$A$93:$B$109,2,FALSE))</f>
        <v>#N/A</v>
      </c>
      <c r="N59" s="160" t="e">
        <f>IF($B$7="Existing",VLOOKUP(N$53,'Existing MAIN'!$A$93:$B$109,2,FALSE),VLOOKUP(N$53,'New MAIN'!$A$93:$B$109,2,FALSE))</f>
        <v>#N/A</v>
      </c>
      <c r="O59" s="160" t="e">
        <f>IF($B$7="Existing",VLOOKUP(O$53,'Existing MAIN'!$A$93:$B$109,2,FALSE),VLOOKUP(O$53,'New MAIN'!$A$93:$B$109,2,FALSE))</f>
        <v>#N/A</v>
      </c>
      <c r="P59" s="160" t="e">
        <f>IF($B$7="Existing",VLOOKUP(P$53,'Existing MAIN'!$A$93:$B$109,2,FALSE),VLOOKUP(P$53,'New MAIN'!$A$93:$B$109,2,FALSE))</f>
        <v>#N/A</v>
      </c>
      <c r="Q59" s="161" t="e">
        <f>IF($B$7="Existing",VLOOKUP(Q$53,'Existing MAIN'!$A$93:$B$109,2,FALSE),VLOOKUP(Q$53,'New MAIN'!$A$93:$B$109,2,FALSE))</f>
        <v>#N/A</v>
      </c>
    </row>
    <row r="60" spans="1:17" customFormat="1" x14ac:dyDescent="0.25">
      <c r="A60" s="43"/>
      <c r="B60" s="43"/>
      <c r="C60" s="43"/>
      <c r="D60" s="43"/>
      <c r="E60" s="43"/>
      <c r="F60" s="43"/>
      <c r="G60" s="43"/>
      <c r="H60" s="43"/>
      <c r="I60" s="148"/>
      <c r="J60" s="120"/>
      <c r="K60" s="120"/>
      <c r="L60" s="120"/>
      <c r="M60" s="120"/>
      <c r="N60" s="120"/>
      <c r="O60" s="120"/>
      <c r="P60" s="120"/>
      <c r="Q60" s="149"/>
    </row>
    <row r="61" spans="1:17" customFormat="1" x14ac:dyDescent="0.25">
      <c r="A61" s="43"/>
      <c r="B61" s="43"/>
      <c r="C61" s="43"/>
      <c r="D61" s="43"/>
      <c r="E61" s="43"/>
      <c r="F61" s="43"/>
      <c r="G61" s="43"/>
      <c r="H61" s="43"/>
      <c r="I61" s="150"/>
      <c r="J61" s="43"/>
      <c r="K61" s="43"/>
      <c r="L61" s="43"/>
      <c r="M61" s="43"/>
      <c r="N61" s="43"/>
      <c r="O61" s="43"/>
      <c r="P61" s="43"/>
      <c r="Q61" s="151"/>
    </row>
    <row r="62" spans="1:17" customFormat="1" ht="15.75" x14ac:dyDescent="0.25">
      <c r="A62" s="43"/>
      <c r="B62" s="43"/>
      <c r="C62" s="43"/>
      <c r="D62" s="43"/>
      <c r="E62" s="43"/>
      <c r="F62" s="43"/>
      <c r="G62" s="43"/>
      <c r="H62" s="43"/>
      <c r="I62" s="142" t="s">
        <v>61</v>
      </c>
      <c r="J62" s="117" t="s">
        <v>53</v>
      </c>
      <c r="K62" s="117" t="s">
        <v>54</v>
      </c>
      <c r="L62" s="117" t="s">
        <v>55</v>
      </c>
      <c r="M62" s="117" t="s">
        <v>56</v>
      </c>
      <c r="N62" s="117" t="s">
        <v>57</v>
      </c>
      <c r="O62" s="117" t="s">
        <v>58</v>
      </c>
      <c r="P62" s="117" t="s">
        <v>59</v>
      </c>
      <c r="Q62" s="143" t="s">
        <v>60</v>
      </c>
    </row>
    <row r="63" spans="1:17" customFormat="1" ht="18" x14ac:dyDescent="0.25">
      <c r="A63" s="43"/>
      <c r="B63" s="43"/>
      <c r="C63" s="43"/>
      <c r="D63" s="43"/>
      <c r="E63" s="43"/>
      <c r="F63" s="43"/>
      <c r="G63" s="43"/>
      <c r="H63" s="43"/>
      <c r="I63" s="144" t="str">
        <f>IF(D30="No Error",IF($B$13="Single","Single objective option selected",D21),"Fix Weights Error")</f>
        <v>Single objective option selected</v>
      </c>
      <c r="J63" s="118" t="e">
        <f>VLOOKUP($I63,Table5[[Solar strategy category]:[Solar strategy 8]],2,FALSE)</f>
        <v>#N/A</v>
      </c>
      <c r="K63" s="118" t="e">
        <f>VLOOKUP($I63,Table5[[Solar strategy category]:[Solar strategy 8]],3,FALSE)</f>
        <v>#N/A</v>
      </c>
      <c r="L63" s="118" t="e">
        <f>VLOOKUP($I63,Table5[[Solar strategy category]:[Solar strategy 8]],4,FALSE)</f>
        <v>#N/A</v>
      </c>
      <c r="M63" s="118" t="e">
        <f>VLOOKUP($I63,Table5[[Solar strategy category]:[Solar strategy 8]],5,FALSE)</f>
        <v>#N/A</v>
      </c>
      <c r="N63" s="118" t="e">
        <f>VLOOKUP($I63,Table5[[Solar strategy category]:[Solar strategy 8]],6,FALSE)</f>
        <v>#N/A</v>
      </c>
      <c r="O63" s="118" t="e">
        <f>VLOOKUP($I63,Table5[[Solar strategy category]:[Solar strategy 8]],7,FALSE)</f>
        <v>#N/A</v>
      </c>
      <c r="P63" s="118" t="e">
        <f>VLOOKUP($I63,Table5[[Solar strategy category]:[Solar strategy 8]],8,FALSE)</f>
        <v>#N/A</v>
      </c>
      <c r="Q63" s="145" t="e">
        <f>VLOOKUP($I63,Table5[[Solar strategy category]:[Solar strategy 8]],9,FALSE)</f>
        <v>#N/A</v>
      </c>
    </row>
    <row r="64" spans="1:17" customFormat="1" ht="16.5" x14ac:dyDescent="0.3">
      <c r="A64" s="43"/>
      <c r="B64" s="43"/>
      <c r="C64" s="43"/>
      <c r="D64" s="43"/>
      <c r="E64" s="43"/>
      <c r="F64" s="43"/>
      <c r="G64" s="43"/>
      <c r="H64" s="43"/>
      <c r="I64" s="146" t="s">
        <v>68</v>
      </c>
      <c r="J64" s="119" t="e">
        <f>IF($B$7="Existing",VLOOKUP(J63,'Existing MAIN'!$A$2:$H$18,7,FALSE),VLOOKUP(J63,'New MAIN'!$A$2:$H$18,7,FALSE))</f>
        <v>#N/A</v>
      </c>
      <c r="K64" s="119" t="e">
        <f>IF($B$7="Existing",VLOOKUP(K63,'Existing MAIN'!$A$2:$H$18,7,FALSE),VLOOKUP(K63,'New MAIN'!$A$2:$H$18,7,FALSE))</f>
        <v>#N/A</v>
      </c>
      <c r="L64" s="119" t="e">
        <f>IF($B$7="Existing",VLOOKUP(L63,'Existing MAIN'!$A$2:$H$18,7,FALSE),VLOOKUP(L63,'New MAIN'!$A$2:$H$18,7,FALSE))</f>
        <v>#N/A</v>
      </c>
      <c r="M64" s="119" t="e">
        <f>IF($B$7="Existing",VLOOKUP(M63,'Existing MAIN'!$A$2:$H$18,7,FALSE),VLOOKUP(M63,'New MAIN'!$A$2:$H$18,7,FALSE))</f>
        <v>#N/A</v>
      </c>
      <c r="N64" s="119" t="e">
        <f>IF($B$7="Existing",VLOOKUP(N63,'Existing MAIN'!$A$2:$H$18,7,FALSE),VLOOKUP(N63,'New MAIN'!$A$2:$H$18,7,FALSE))</f>
        <v>#N/A</v>
      </c>
      <c r="O64" s="119" t="e">
        <f>IF($B$7="Existing",VLOOKUP(O63,'Existing MAIN'!$A$2:$H$18,7,FALSE),VLOOKUP(O63,'New MAIN'!$A$2:$H$18,7,FALSE))</f>
        <v>#N/A</v>
      </c>
      <c r="P64" s="119" t="e">
        <f>IF($B$7="Existing",VLOOKUP(P63,'Existing MAIN'!$A$2:$H$18,7,FALSE),VLOOKUP(P63,'New MAIN'!$A$2:$H$18,7,FALSE))</f>
        <v>#N/A</v>
      </c>
      <c r="Q64" s="147" t="e">
        <f>IF($B$7="Existing",VLOOKUP(Q63,'Existing MAIN'!$A$2:$H$18,7,FALSE),VLOOKUP(Q63,'New MAIN'!$A$2:$H$18,7,FALSE))</f>
        <v>#N/A</v>
      </c>
    </row>
    <row r="65" spans="1:17" ht="16.5" x14ac:dyDescent="0.3">
      <c r="I65" s="155" t="s">
        <v>144</v>
      </c>
      <c r="J65" s="158" t="e">
        <f>IF($B$7="Existing",VLOOKUP(J$63,'Existing MAIN'!$A$21:$B$37,2,FALSE),VLOOKUP(J$63,'New MAIN'!$A$21:$B$37,2,FALSE))</f>
        <v>#N/A</v>
      </c>
      <c r="K65" s="158" t="e">
        <f>IF($B$7="Existing",VLOOKUP(K$63,'Existing MAIN'!$A$21:$B$37,2,FALSE),VLOOKUP(K$63,'New MAIN'!$A$21:$B$37,2,FALSE))</f>
        <v>#N/A</v>
      </c>
      <c r="L65" s="158" t="e">
        <f>IF($B$7="Existing",VLOOKUP(L$63,'Existing MAIN'!$A$21:$B$37,2,FALSE),VLOOKUP(L$63,'New MAIN'!$A$21:$B$37,2,FALSE))</f>
        <v>#N/A</v>
      </c>
      <c r="M65" s="158" t="e">
        <f>IF($B$7="Existing",VLOOKUP(M$63,'Existing MAIN'!$A$21:$B$37,2,FALSE),VLOOKUP(M$63,'New MAIN'!$A$21:$B$37,2,FALSE))</f>
        <v>#N/A</v>
      </c>
      <c r="N65" s="158" t="e">
        <f>IF($B$7="Existing",VLOOKUP(N$63,'Existing MAIN'!$A$21:$B$37,2,FALSE),VLOOKUP(N$63,'New MAIN'!$A$21:$B$37,2,FALSE))</f>
        <v>#N/A</v>
      </c>
      <c r="O65" s="158" t="e">
        <f>IF($B$7="Existing",VLOOKUP(O$63,'Existing MAIN'!$A$21:$B$37,2,FALSE),VLOOKUP(O$63,'New MAIN'!$A$21:$B$37,2,FALSE))</f>
        <v>#N/A</v>
      </c>
      <c r="P65" s="158" t="e">
        <f>IF($B$7="Existing",VLOOKUP(P$63,'Existing MAIN'!$A$21:$B$37,2,FALSE),VLOOKUP(P$63,'New MAIN'!$A$21:$B$37,2,FALSE))</f>
        <v>#N/A</v>
      </c>
      <c r="Q65" s="159" t="e">
        <f>IF($B$7="Existing",VLOOKUP(Q$63,'Existing MAIN'!$A$21:$B$37,2,FALSE),VLOOKUP(Q$63,'New MAIN'!$A$21:$B$37,2,FALSE))</f>
        <v>#N/A</v>
      </c>
    </row>
    <row r="66" spans="1:17" ht="16.5" x14ac:dyDescent="0.3">
      <c r="I66" s="156" t="s">
        <v>140</v>
      </c>
      <c r="J66" s="160" t="e">
        <f>IF($B$7="Existing",VLOOKUP(J$63,'Existing MAIN'!$A$39:$B$55,2,FALSE),VLOOKUP(J$63,'New MAIN'!$A$39:$B$55,2,FALSE))</f>
        <v>#N/A</v>
      </c>
      <c r="K66" s="160" t="e">
        <f>IF($B$7="Existing",VLOOKUP(K$63,'Existing MAIN'!$A$39:$B$55,2,FALSE),VLOOKUP(K$63,'New MAIN'!$A$39:$B$55,2,FALSE))</f>
        <v>#N/A</v>
      </c>
      <c r="L66" s="160" t="e">
        <f>IF($B$7="Existing",VLOOKUP(L$63,'Existing MAIN'!$A$39:$B$55,2,FALSE),VLOOKUP(L$63,'New MAIN'!$A$39:$B$55,2,FALSE))</f>
        <v>#N/A</v>
      </c>
      <c r="M66" s="160" t="e">
        <f>IF($B$7="Existing",VLOOKUP(M$63,'Existing MAIN'!$A$39:$B$55,2,FALSE),VLOOKUP(M$63,'New MAIN'!$A$39:$B$55,2,FALSE))</f>
        <v>#N/A</v>
      </c>
      <c r="N66" s="160" t="e">
        <f>IF($B$7="Existing",VLOOKUP(N$63,'Existing MAIN'!$A$39:$B$55,2,FALSE),VLOOKUP(N$63,'New MAIN'!$A$39:$B$55,2,FALSE))</f>
        <v>#N/A</v>
      </c>
      <c r="O66" s="160" t="e">
        <f>IF($B$7="Existing",VLOOKUP(O$63,'Existing MAIN'!$A$39:$B$55,2,FALSE),VLOOKUP(O$63,'New MAIN'!$A$39:$B$55,2,FALSE))</f>
        <v>#N/A</v>
      </c>
      <c r="P66" s="160" t="e">
        <f>IF($B$7="Existing",VLOOKUP(P$63,'Existing MAIN'!$A$39:$B$55,2,FALSE),VLOOKUP(P$63,'New MAIN'!$A$39:$B$55,2,FALSE))</f>
        <v>#N/A</v>
      </c>
      <c r="Q66" s="161" t="e">
        <f>IF($B$7="Existing",VLOOKUP(Q$63,'Existing MAIN'!$A$39:$B$55,2,FALSE),VLOOKUP(Q$63,'New MAIN'!$A$39:$B$55,2,FALSE))</f>
        <v>#N/A</v>
      </c>
    </row>
    <row r="67" spans="1:17" customFormat="1" ht="16.5" x14ac:dyDescent="0.3">
      <c r="A67" s="43"/>
      <c r="B67" s="43"/>
      <c r="C67" s="43"/>
      <c r="D67" s="43"/>
      <c r="E67" s="43"/>
      <c r="F67" s="43"/>
      <c r="G67" s="43"/>
      <c r="H67" s="43"/>
      <c r="I67" s="156" t="s">
        <v>141</v>
      </c>
      <c r="J67" s="160" t="e">
        <f>IF($B$7="Existing",VLOOKUP(J$63,'Existing MAIN'!$A$57:$B$73,2,FALSE),VLOOKUP(J$63,'New MAIN'!$A$57:$B$73,2,FALSE))</f>
        <v>#N/A</v>
      </c>
      <c r="K67" s="160" t="e">
        <f>IF($B$7="Existing",VLOOKUP(K$63,'Existing MAIN'!$A$57:$B$73,2,FALSE),VLOOKUP(K$63,'New MAIN'!$A$57:$B$73,2,FALSE))</f>
        <v>#N/A</v>
      </c>
      <c r="L67" s="160" t="e">
        <f>IF($B$7="Existing",VLOOKUP(L$63,'Existing MAIN'!$A$57:$B$73,2,FALSE),VLOOKUP(L$63,'New MAIN'!$A$57:$B$73,2,FALSE))</f>
        <v>#N/A</v>
      </c>
      <c r="M67" s="160" t="e">
        <f>IF($B$7="Existing",VLOOKUP(M$63,'Existing MAIN'!$A$57:$B$73,2,FALSE),VLOOKUP(M$63,'New MAIN'!$A$57:$B$73,2,FALSE))</f>
        <v>#N/A</v>
      </c>
      <c r="N67" s="160" t="e">
        <f>IF($B$7="Existing",VLOOKUP(N$63,'Existing MAIN'!$A$57:$B$73,2,FALSE),VLOOKUP(N$63,'New MAIN'!$A$57:$B$73,2,FALSE))</f>
        <v>#N/A</v>
      </c>
      <c r="O67" s="160" t="e">
        <f>IF($B$7="Existing",VLOOKUP(O$63,'Existing MAIN'!$A$57:$B$73,2,FALSE),VLOOKUP(O$63,'New MAIN'!$A$57:$B$73,2,FALSE))</f>
        <v>#N/A</v>
      </c>
      <c r="P67" s="160" t="e">
        <f>IF($B$7="Existing",VLOOKUP(P$63,'Existing MAIN'!$A$57:$B$73,2,FALSE),VLOOKUP(P$63,'New MAIN'!$A$57:$B$73,2,FALSE))</f>
        <v>#N/A</v>
      </c>
      <c r="Q67" s="161" t="e">
        <f>IF($B$7="Existing",VLOOKUP(Q$63,'Existing MAIN'!$A$57:$B$73,2,FALSE),VLOOKUP(Q$63,'New MAIN'!$A$57:$B$73,2,FALSE))</f>
        <v>#N/A</v>
      </c>
    </row>
    <row r="68" spans="1:17" customFormat="1" ht="16.5" x14ac:dyDescent="0.3">
      <c r="A68" s="43"/>
      <c r="B68" s="43"/>
      <c r="C68" s="43"/>
      <c r="D68" s="43"/>
      <c r="E68" s="43"/>
      <c r="F68" s="43"/>
      <c r="G68" s="43"/>
      <c r="H68" s="43"/>
      <c r="I68" s="156" t="s">
        <v>142</v>
      </c>
      <c r="J68" s="160" t="e">
        <f>IF($B$7="Existing",VLOOKUP(J$63,'Existing MAIN'!$A$75:$B$91,2,FALSE),VLOOKUP(J$63,'New MAIN'!$A$75:$B$91,2,FALSE))</f>
        <v>#N/A</v>
      </c>
      <c r="K68" s="160" t="e">
        <f>IF($B$7="Existing",VLOOKUP(K$63,'Existing MAIN'!$A$75:$B$91,2,FALSE),VLOOKUP(K$63,'New MAIN'!$A$75:$B$91,2,FALSE))</f>
        <v>#N/A</v>
      </c>
      <c r="L68" s="160" t="e">
        <f>IF($B$7="Existing",VLOOKUP(L$63,'Existing MAIN'!$A$75:$B$91,2,FALSE),VLOOKUP(L$63,'New MAIN'!$A$75:$B$91,2,FALSE))</f>
        <v>#N/A</v>
      </c>
      <c r="M68" s="160" t="e">
        <f>IF($B$7="Existing",VLOOKUP(M$63,'Existing MAIN'!$A$75:$B$91,2,FALSE),VLOOKUP(M$63,'New MAIN'!$A$75:$B$91,2,FALSE))</f>
        <v>#N/A</v>
      </c>
      <c r="N68" s="160" t="e">
        <f>IF($B$7="Existing",VLOOKUP(N$63,'Existing MAIN'!$A$75:$B$91,2,FALSE),VLOOKUP(N$63,'New MAIN'!$A$75:$B$91,2,FALSE))</f>
        <v>#N/A</v>
      </c>
      <c r="O68" s="160" t="e">
        <f>IF($B$7="Existing",VLOOKUP(O$63,'Existing MAIN'!$A$75:$B$91,2,FALSE),VLOOKUP(O$63,'New MAIN'!$A$75:$B$91,2,FALSE))</f>
        <v>#N/A</v>
      </c>
      <c r="P68" s="160" t="e">
        <f>IF($B$7="Existing",VLOOKUP(P$63,'Existing MAIN'!$A$75:$B$91,2,FALSE),VLOOKUP(P$63,'New MAIN'!$A$75:$B$91,2,FALSE))</f>
        <v>#N/A</v>
      </c>
      <c r="Q68" s="161" t="e">
        <f>IF($B$7="Existing",VLOOKUP(Q$63,'Existing MAIN'!$A$75:$B$91,2,FALSE),VLOOKUP(Q$63,'New MAIN'!$A$75:$B$91,2,FALSE))</f>
        <v>#N/A</v>
      </c>
    </row>
    <row r="69" spans="1:17" customFormat="1" ht="17.25" thickBot="1" x14ac:dyDescent="0.35">
      <c r="A69" s="43"/>
      <c r="B69" s="43"/>
      <c r="C69" s="43"/>
      <c r="D69" s="43"/>
      <c r="E69" s="43"/>
      <c r="F69" s="43"/>
      <c r="G69" s="43"/>
      <c r="H69" s="43"/>
      <c r="I69" s="157" t="s">
        <v>143</v>
      </c>
      <c r="J69" s="162" t="e">
        <f>IF($B$7="Existing",VLOOKUP(J$63,'Existing MAIN'!$A$93:$B$109,2,FALSE),VLOOKUP(J$63,'New MAIN'!$A$93:$B$109,2,FALSE))</f>
        <v>#N/A</v>
      </c>
      <c r="K69" s="162" t="e">
        <f>IF($B$7="Existing",VLOOKUP(K$63,'Existing MAIN'!$A$93:$B$109,2,FALSE),VLOOKUP(K$63,'New MAIN'!$A$93:$B$109,2,FALSE))</f>
        <v>#N/A</v>
      </c>
      <c r="L69" s="162" t="e">
        <f>IF($B$7="Existing",VLOOKUP(L$63,'Existing MAIN'!$A$93:$B$109,2,FALSE),VLOOKUP(L$63,'New MAIN'!$A$93:$B$109,2,FALSE))</f>
        <v>#N/A</v>
      </c>
      <c r="M69" s="162" t="e">
        <f>IF($B$7="Existing",VLOOKUP(M$63,'Existing MAIN'!$A$93:$B$109,2,FALSE),VLOOKUP(M$63,'New MAIN'!$A$93:$B$109,2,FALSE))</f>
        <v>#N/A</v>
      </c>
      <c r="N69" s="162" t="e">
        <f>IF($B$7="Existing",VLOOKUP(N$63,'Existing MAIN'!$A$93:$B$109,2,FALSE),VLOOKUP(N$63,'New MAIN'!$A$93:$B$109,2,FALSE))</f>
        <v>#N/A</v>
      </c>
      <c r="O69" s="162" t="e">
        <f>IF($B$7="Existing",VLOOKUP(O$63,'Existing MAIN'!$A$93:$B$109,2,FALSE),VLOOKUP(O$63,'New MAIN'!$A$93:$B$109,2,FALSE))</f>
        <v>#N/A</v>
      </c>
      <c r="P69" s="162" t="e">
        <f>IF($B$7="Existing",VLOOKUP(P$63,'Existing MAIN'!$A$93:$B$109,2,FALSE),VLOOKUP(P$63,'New MAIN'!$A$93:$B$109,2,FALSE))</f>
        <v>#N/A</v>
      </c>
      <c r="Q69" s="163" t="e">
        <f>IF($B$7="Existing",VLOOKUP(Q$63,'Existing MAIN'!$A$93:$B$109,2,FALSE),VLOOKUP(Q$63,'New MAIN'!$A$93:$B$109,2,FALSE))</f>
        <v>#N/A</v>
      </c>
    </row>
    <row r="70" spans="1:17" customFormat="1" x14ac:dyDescent="0.25">
      <c r="A70" s="43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</row>
    <row r="71" spans="1:17" customFormat="1" x14ac:dyDescent="0.25">
      <c r="A71" s="43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</row>
    <row r="72" spans="1:17" customFormat="1" x14ac:dyDescent="0.25">
      <c r="A72" s="43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</row>
    <row r="73" spans="1:17" customFormat="1" x14ac:dyDescent="0.25">
      <c r="A73" s="43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</row>
    <row r="74" spans="1:17" customFormat="1" x14ac:dyDescent="0.25">
      <c r="A74" s="43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</row>
    <row r="75" spans="1:17" customFormat="1" x14ac:dyDescent="0.25">
      <c r="A75" s="43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</row>
  </sheetData>
  <mergeCells count="15">
    <mergeCell ref="I1:Q1"/>
    <mergeCell ref="F13:G13"/>
    <mergeCell ref="F14:G14"/>
    <mergeCell ref="F6:G6"/>
    <mergeCell ref="B1:G2"/>
    <mergeCell ref="B3:G3"/>
    <mergeCell ref="B4:G4"/>
    <mergeCell ref="E30:F30"/>
    <mergeCell ref="D23:E23"/>
    <mergeCell ref="D24:E24"/>
    <mergeCell ref="D25:E25"/>
    <mergeCell ref="D26:E26"/>
    <mergeCell ref="D27:E27"/>
    <mergeCell ref="D28:E28"/>
    <mergeCell ref="D29:E29"/>
  </mergeCells>
  <conditionalFormatting sqref="D30">
    <cfRule type="containsText" dxfId="1" priority="13" operator="containsText" text="Sum of weights must be 1">
      <formula>NOT(ISERROR(SEARCH("Sum of weights must be 1",D30)))</formula>
    </cfRule>
    <cfRule type="containsText" dxfId="0" priority="14" operator="containsText" text="&quot;Sum of weights must be 1&quot;">
      <formula>NOT(ISERROR(SEARCH("""Sum of weights must be 1""",D30)))</formula>
    </cfRule>
  </conditionalFormatting>
  <conditionalFormatting sqref="J4:Q4">
    <cfRule type="colorScale" priority="1">
      <colorScale>
        <cfvo type="num" val="0"/>
        <cfvo type="num" val="5"/>
        <cfvo type="num" val="10"/>
        <color rgb="FFF8696B"/>
        <color rgb="FFFFEB84"/>
        <color rgb="FF63BE7B"/>
      </colorScale>
    </cfRule>
  </conditionalFormatting>
  <conditionalFormatting sqref="J14:Q14">
    <cfRule type="colorScale" priority="6">
      <colorScale>
        <cfvo type="num" val="0"/>
        <cfvo type="num" val="5"/>
        <cfvo type="num" val="10"/>
        <color rgb="FFF8696B"/>
        <color rgb="FFFFEB84"/>
        <color rgb="FF63BE7B"/>
      </colorScale>
    </cfRule>
  </conditionalFormatting>
  <conditionalFormatting sqref="J24:Q24">
    <cfRule type="colorScale" priority="11">
      <colorScale>
        <cfvo type="num" val="0"/>
        <cfvo type="num" val="5"/>
        <cfvo type="num" val="10"/>
        <color rgb="FFF8696B"/>
        <color rgb="FFFFEB84"/>
        <color rgb="FF63BE7B"/>
      </colorScale>
    </cfRule>
  </conditionalFormatting>
  <conditionalFormatting sqref="J34:Q34">
    <cfRule type="colorScale" priority="5">
      <colorScale>
        <cfvo type="num" val="0"/>
        <cfvo type="num" val="5"/>
        <cfvo type="num" val="10"/>
        <color rgb="FFF8696B"/>
        <color rgb="FFFFEB84"/>
        <color rgb="FF63BE7B"/>
      </colorScale>
    </cfRule>
  </conditionalFormatting>
  <conditionalFormatting sqref="J44:Q44">
    <cfRule type="colorScale" priority="4">
      <colorScale>
        <cfvo type="num" val="0"/>
        <cfvo type="num" val="5"/>
        <cfvo type="num" val="10"/>
        <color rgb="FFF8696B"/>
        <color rgb="FFFFEB84"/>
        <color rgb="FF63BE7B"/>
      </colorScale>
    </cfRule>
  </conditionalFormatting>
  <conditionalFormatting sqref="J54:Q54">
    <cfRule type="colorScale" priority="3">
      <colorScale>
        <cfvo type="num" val="0"/>
        <cfvo type="num" val="5"/>
        <cfvo type="num" val="10"/>
        <color rgb="FFF8696B"/>
        <color rgb="FFFFEB84"/>
        <color rgb="FF63BE7B"/>
      </colorScale>
    </cfRule>
  </conditionalFormatting>
  <conditionalFormatting sqref="J64:Q64">
    <cfRule type="colorScale" priority="2">
      <colorScale>
        <cfvo type="num" val="0"/>
        <cfvo type="num" val="5"/>
        <cfvo type="num" val="10"/>
        <color rgb="FFF8696B"/>
        <color rgb="FFFFEB84"/>
        <color rgb="FF63BE7B"/>
      </colorScale>
    </cfRule>
  </conditionalFormatting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4B80E3CB-A7E5-463F-9C55-613B27F5948A}">
          <x14:formula1>
            <xm:f>'Backend 2 for Objs'!$B$2:$E$2</xm:f>
          </x14:formula1>
          <xm:sqref>D14</xm:sqref>
        </x14:dataValidation>
        <x14:dataValidation type="list" allowBlank="1" showInputMessage="1" showErrorMessage="1" xr:uid="{814AFDB7-2C32-4B5A-AE5E-8ABBC150015D}">
          <x14:formula1>
            <xm:f>Backend!$B$23:$B$27</xm:f>
          </x14:formula1>
          <xm:sqref>B10</xm:sqref>
        </x14:dataValidation>
        <x14:dataValidation type="list" allowBlank="1" showInputMessage="1" showErrorMessage="1" xr:uid="{108A225B-0DA7-4D6D-BCC3-32A269755938}">
          <x14:formula1>
            <xm:f>Backend!$B$30:$B$31</xm:f>
          </x14:formula1>
          <xm:sqref>B7</xm:sqref>
        </x14:dataValidation>
        <x14:dataValidation type="list" allowBlank="1" showInputMessage="1" showErrorMessage="1" xr:uid="{B41F7E86-1642-4A47-BB76-C795EB27C5FC}">
          <x14:formula1>
            <xm:f>Backend!$B$34:$B$35</xm:f>
          </x14:formula1>
          <xm:sqref>B13</xm:sqref>
        </x14:dataValidation>
        <x14:dataValidation type="list" allowBlank="1" showInputMessage="1" showErrorMessage="1" xr:uid="{11B8B447-D08D-4F81-A4AB-B905AED0E6F2}">
          <x14:formula1>
            <xm:f>Backend!$B$38:$B$44</xm:f>
          </x14:formula1>
          <xm:sqref>F14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S1_Copied Data</vt:lpstr>
      <vt:lpstr>Existing MAIN</vt:lpstr>
      <vt:lpstr>New MAIN</vt:lpstr>
      <vt:lpstr>Backend</vt:lpstr>
      <vt:lpstr>New</vt:lpstr>
      <vt:lpstr>Backend_Dropdown</vt:lpstr>
      <vt:lpstr>Backend 2 for Objs</vt:lpstr>
      <vt:lpstr>Archived</vt:lpstr>
      <vt:lpstr>User Interface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Kuljeet Singh Grewal</dc:creator>
  <cp:lastModifiedBy>Kuljeet Grewal</cp:lastModifiedBy>
  <dcterms:created xsi:type="dcterms:W3CDTF">2022-12-13T15:31:08Z</dcterms:created>
  <dcterms:modified xsi:type="dcterms:W3CDTF">2024-05-14T16:53:18Z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